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625-01 - SO 300.1 - odvod..." sheetId="2" r:id="rId2"/>
    <sheet name="625-02 - SO 300.2 část 1 ..." sheetId="3" r:id="rId3"/>
    <sheet name="625-03 - SO 300.2 část 2 ..." sheetId="4" r:id="rId4"/>
  </sheets>
  <definedNames>
    <definedName name="_xlnm.Print_Area" localSheetId="0">'Rekapitulace stavby'!$C$4:$AP$70,'Rekapitulace stavby'!$C$76:$AP$98</definedName>
    <definedName name="_xlnm.Print_Titles" localSheetId="0">'Rekapitulace stavby'!$85:$85</definedName>
    <definedName name="_xlnm.Print_Area" localSheetId="1">'625-01 - SO 300.1 - odvod...'!$C$4:$Q$70,'625-01 - SO 300.1 - odvod...'!$C$76:$Q$108,'625-01 - SO 300.1 - odvod...'!$C$114:$Q$324</definedName>
    <definedName name="_xlnm.Print_Titles" localSheetId="1">'625-01 - SO 300.1 - odvod...'!$124:$124</definedName>
    <definedName name="_xlnm.Print_Area" localSheetId="2">'625-02 - SO 300.2 část 1 ...'!$C$4:$Q$70,'625-02 - SO 300.2 část 1 ...'!$C$76:$Q$107,'625-02 - SO 300.2 část 1 ...'!$C$113:$Q$166</definedName>
    <definedName name="_xlnm.Print_Titles" localSheetId="2">'625-02 - SO 300.2 část 1 ...'!$123:$123</definedName>
    <definedName name="_xlnm.Print_Area" localSheetId="3">'625-03 - SO 300.2 část 2 ...'!$C$4:$Q$70,'625-03 - SO 300.2 část 2 ...'!$C$76:$Q$108,'625-03 - SO 300.2 část 2 ...'!$C$114:$Q$194</definedName>
    <definedName name="_xlnm.Print_Titles" localSheetId="3">'625-03 - SO 300.2 část 2 ...'!$124:$124</definedName>
  </definedNames>
  <calcPr/>
</workbook>
</file>

<file path=xl/calcChain.xml><?xml version="1.0" encoding="utf-8"?>
<calcChain xmlns="http://schemas.openxmlformats.org/spreadsheetml/2006/main">
  <c i="4" r="N194"/>
  <c i="1" r="AY90"/>
  <c r="AX90"/>
  <c i="4" r="BI193"/>
  <c r="BH193"/>
  <c r="BG193"/>
  <c r="BF193"/>
  <c r="AA193"/>
  <c r="AA192"/>
  <c r="Y193"/>
  <c r="Y192"/>
  <c r="W193"/>
  <c r="W192"/>
  <c r="BK193"/>
  <c r="BK192"/>
  <c r="N192"/>
  <c r="N193"/>
  <c r="BE193"/>
  <c r="N98"/>
  <c r="BI191"/>
  <c r="BH191"/>
  <c r="BG191"/>
  <c r="BF191"/>
  <c r="AA191"/>
  <c r="Y191"/>
  <c r="W191"/>
  <c r="BK191"/>
  <c r="N191"/>
  <c r="BE191"/>
  <c r="BI190"/>
  <c r="BH190"/>
  <c r="BG190"/>
  <c r="BF190"/>
  <c r="AA190"/>
  <c r="AA189"/>
  <c r="AA188"/>
  <c r="Y190"/>
  <c r="Y189"/>
  <c r="Y188"/>
  <c r="W190"/>
  <c r="W189"/>
  <c r="W188"/>
  <c r="BK190"/>
  <c r="BK189"/>
  <c r="N189"/>
  <c r="BK188"/>
  <c r="N188"/>
  <c r="N190"/>
  <c r="BE190"/>
  <c r="N97"/>
  <c r="N96"/>
  <c r="BI187"/>
  <c r="BH187"/>
  <c r="BG187"/>
  <c r="BF187"/>
  <c r="AA187"/>
  <c r="AA186"/>
  <c r="Y187"/>
  <c r="Y186"/>
  <c r="W187"/>
  <c r="W186"/>
  <c r="BK187"/>
  <c r="BK186"/>
  <c r="N186"/>
  <c r="N187"/>
  <c r="BE187"/>
  <c r="N95"/>
  <c r="BI185"/>
  <c r="BH185"/>
  <c r="BG185"/>
  <c r="BF185"/>
  <c r="AA185"/>
  <c r="AA184"/>
  <c r="Y185"/>
  <c r="Y184"/>
  <c r="W185"/>
  <c r="W184"/>
  <c r="BK185"/>
  <c r="BK184"/>
  <c r="N184"/>
  <c r="N185"/>
  <c r="BE185"/>
  <c r="N94"/>
  <c r="BI183"/>
  <c r="BH183"/>
  <c r="BG183"/>
  <c r="BF183"/>
  <c r="AA183"/>
  <c r="Y183"/>
  <c r="W183"/>
  <c r="BK183"/>
  <c r="N183"/>
  <c r="BE183"/>
  <c r="BI181"/>
  <c r="BH181"/>
  <c r="BG181"/>
  <c r="BF181"/>
  <c r="AA181"/>
  <c r="Y181"/>
  <c r="W181"/>
  <c r="BK181"/>
  <c r="N181"/>
  <c r="BE181"/>
  <c r="BI179"/>
  <c r="BH179"/>
  <c r="BG179"/>
  <c r="BF179"/>
  <c r="AA179"/>
  <c r="Y179"/>
  <c r="W179"/>
  <c r="BK179"/>
  <c r="N179"/>
  <c r="BE179"/>
  <c r="BI178"/>
  <c r="BH178"/>
  <c r="BG178"/>
  <c r="BF178"/>
  <c r="AA178"/>
  <c r="Y178"/>
  <c r="W178"/>
  <c r="BK178"/>
  <c r="N178"/>
  <c r="BE178"/>
  <c r="BI177"/>
  <c r="BH177"/>
  <c r="BG177"/>
  <c r="BF177"/>
  <c r="AA177"/>
  <c r="AA176"/>
  <c r="Y177"/>
  <c r="Y176"/>
  <c r="W177"/>
  <c r="W176"/>
  <c r="BK177"/>
  <c r="BK176"/>
  <c r="N176"/>
  <c r="N177"/>
  <c r="BE177"/>
  <c r="N93"/>
  <c r="BI174"/>
  <c r="BH174"/>
  <c r="BG174"/>
  <c r="BF174"/>
  <c r="AA174"/>
  <c r="AA173"/>
  <c r="Y174"/>
  <c r="Y173"/>
  <c r="W174"/>
  <c r="W173"/>
  <c r="BK174"/>
  <c r="BK173"/>
  <c r="N173"/>
  <c r="N174"/>
  <c r="BE174"/>
  <c r="N92"/>
  <c r="BI172"/>
  <c r="BH172"/>
  <c r="BG172"/>
  <c r="BF172"/>
  <c r="AA172"/>
  <c r="Y172"/>
  <c r="W172"/>
  <c r="BK172"/>
  <c r="N172"/>
  <c r="BE172"/>
  <c r="BI171"/>
  <c r="BH171"/>
  <c r="BG171"/>
  <c r="BF171"/>
  <c r="AA171"/>
  <c r="Y171"/>
  <c r="W171"/>
  <c r="BK171"/>
  <c r="N171"/>
  <c r="BE171"/>
  <c r="BI169"/>
  <c r="BH169"/>
  <c r="BG169"/>
  <c r="BF169"/>
  <c r="AA169"/>
  <c r="AA168"/>
  <c r="Y169"/>
  <c r="Y168"/>
  <c r="W169"/>
  <c r="W168"/>
  <c r="BK169"/>
  <c r="BK168"/>
  <c r="N168"/>
  <c r="N169"/>
  <c r="BE169"/>
  <c r="N91"/>
  <c r="BI167"/>
  <c r="BH167"/>
  <c r="BG167"/>
  <c r="BF167"/>
  <c r="AA167"/>
  <c r="Y167"/>
  <c r="W167"/>
  <c r="BK167"/>
  <c r="N167"/>
  <c r="BE167"/>
  <c r="BI166"/>
  <c r="BH166"/>
  <c r="BG166"/>
  <c r="BF166"/>
  <c r="AA166"/>
  <c r="Y166"/>
  <c r="W166"/>
  <c r="BK166"/>
  <c r="N166"/>
  <c r="BE166"/>
  <c r="BI165"/>
  <c r="BH165"/>
  <c r="BG165"/>
  <c r="BF165"/>
  <c r="AA165"/>
  <c r="Y165"/>
  <c r="W165"/>
  <c r="BK165"/>
  <c r="N165"/>
  <c r="BE165"/>
  <c r="BI164"/>
  <c r="BH164"/>
  <c r="BG164"/>
  <c r="BF164"/>
  <c r="AA164"/>
  <c r="Y164"/>
  <c r="W164"/>
  <c r="BK164"/>
  <c r="N164"/>
  <c r="BE164"/>
  <c r="BI162"/>
  <c r="BH162"/>
  <c r="BG162"/>
  <c r="BF162"/>
  <c r="AA162"/>
  <c r="Y162"/>
  <c r="W162"/>
  <c r="BK162"/>
  <c r="N162"/>
  <c r="BE162"/>
  <c r="BI160"/>
  <c r="BH160"/>
  <c r="BG160"/>
  <c r="BF160"/>
  <c r="AA160"/>
  <c r="Y160"/>
  <c r="W160"/>
  <c r="BK160"/>
  <c r="N160"/>
  <c r="BE160"/>
  <c r="BI156"/>
  <c r="BH156"/>
  <c r="BG156"/>
  <c r="BF156"/>
  <c r="AA156"/>
  <c r="Y156"/>
  <c r="W156"/>
  <c r="BK156"/>
  <c r="N156"/>
  <c r="BE156"/>
  <c r="BI149"/>
  <c r="BH149"/>
  <c r="BG149"/>
  <c r="BF149"/>
  <c r="AA149"/>
  <c r="Y149"/>
  <c r="W149"/>
  <c r="BK149"/>
  <c r="N149"/>
  <c r="BE149"/>
  <c r="BI148"/>
  <c r="BH148"/>
  <c r="BG148"/>
  <c r="BF148"/>
  <c r="AA148"/>
  <c r="Y148"/>
  <c r="W148"/>
  <c r="BK148"/>
  <c r="N148"/>
  <c r="BE148"/>
  <c r="BI147"/>
  <c r="BH147"/>
  <c r="BG147"/>
  <c r="BF147"/>
  <c r="AA147"/>
  <c r="Y147"/>
  <c r="W147"/>
  <c r="BK147"/>
  <c r="N147"/>
  <c r="BE147"/>
  <c r="BI146"/>
  <c r="BH146"/>
  <c r="BG146"/>
  <c r="BF146"/>
  <c r="AA146"/>
  <c r="Y146"/>
  <c r="W146"/>
  <c r="BK146"/>
  <c r="N146"/>
  <c r="BE146"/>
  <c r="BI140"/>
  <c r="BH140"/>
  <c r="BG140"/>
  <c r="BF140"/>
  <c r="AA140"/>
  <c r="Y140"/>
  <c r="W140"/>
  <c r="BK140"/>
  <c r="N140"/>
  <c r="BE140"/>
  <c r="BI139"/>
  <c r="BH139"/>
  <c r="BG139"/>
  <c r="BF139"/>
  <c r="AA139"/>
  <c r="Y139"/>
  <c r="W139"/>
  <c r="BK139"/>
  <c r="N139"/>
  <c r="BE139"/>
  <c r="BI134"/>
  <c r="BH134"/>
  <c r="BG134"/>
  <c r="BF134"/>
  <c r="AA134"/>
  <c r="Y134"/>
  <c r="W134"/>
  <c r="BK134"/>
  <c r="N134"/>
  <c r="BE134"/>
  <c r="BI129"/>
  <c r="BH129"/>
  <c r="BG129"/>
  <c r="BF129"/>
  <c r="AA129"/>
  <c r="Y129"/>
  <c r="W129"/>
  <c r="BK129"/>
  <c r="N129"/>
  <c r="BE129"/>
  <c r="BI128"/>
  <c r="BH128"/>
  <c r="BG128"/>
  <c r="BF128"/>
  <c r="AA128"/>
  <c r="AA127"/>
  <c r="AA126"/>
  <c r="AA125"/>
  <c r="Y128"/>
  <c r="Y127"/>
  <c r="Y126"/>
  <c r="Y125"/>
  <c r="W128"/>
  <c r="W127"/>
  <c r="W126"/>
  <c r="W125"/>
  <c i="1" r="AU90"/>
  <c i="4" r="BK128"/>
  <c r="BK127"/>
  <c r="N127"/>
  <c r="BK126"/>
  <c r="N126"/>
  <c r="BK125"/>
  <c r="N125"/>
  <c r="N88"/>
  <c r="N128"/>
  <c r="BE128"/>
  <c r="N90"/>
  <c r="N89"/>
  <c r="M122"/>
  <c r="M121"/>
  <c r="F119"/>
  <c r="F117"/>
  <c r="BI106"/>
  <c r="BH106"/>
  <c r="BG106"/>
  <c r="BF106"/>
  <c r="N106"/>
  <c r="BE106"/>
  <c r="BI105"/>
  <c r="BH105"/>
  <c r="BG105"/>
  <c r="BF105"/>
  <c r="N105"/>
  <c r="BE105"/>
  <c r="BI104"/>
  <c r="BH104"/>
  <c r="BG104"/>
  <c r="BF104"/>
  <c r="N104"/>
  <c r="BE104"/>
  <c r="BI103"/>
  <c r="BH103"/>
  <c r="BG103"/>
  <c r="BF103"/>
  <c r="N103"/>
  <c r="BE103"/>
  <c r="BI102"/>
  <c r="BH102"/>
  <c r="BG102"/>
  <c r="BF102"/>
  <c r="N102"/>
  <c r="BE102"/>
  <c r="BI101"/>
  <c r="H36"/>
  <c i="1" r="BD90"/>
  <c i="4" r="BH101"/>
  <c r="H35"/>
  <c i="1" r="BC90"/>
  <c i="4" r="BG101"/>
  <c r="H34"/>
  <c i="1" r="BB90"/>
  <c i="4" r="BF101"/>
  <c r="M33"/>
  <c i="1" r="AW90"/>
  <c i="4" r="H33"/>
  <c i="1" r="BA90"/>
  <c i="4" r="N101"/>
  <c r="N100"/>
  <c r="L108"/>
  <c r="BE101"/>
  <c r="M32"/>
  <c i="1" r="AV90"/>
  <c i="4" r="H32"/>
  <c i="1" r="AZ90"/>
  <c i="4" r="M28"/>
  <c i="1" r="AS90"/>
  <c i="4" r="M27"/>
  <c r="M84"/>
  <c r="M83"/>
  <c r="F81"/>
  <c r="F79"/>
  <c r="M30"/>
  <c i="1" r="AG90"/>
  <c i="4" r="L38"/>
  <c r="O15"/>
  <c r="E15"/>
  <c r="F122"/>
  <c r="F84"/>
  <c r="O14"/>
  <c r="O12"/>
  <c r="E12"/>
  <c r="F121"/>
  <c r="F83"/>
  <c r="O11"/>
  <c r="O9"/>
  <c r="M119"/>
  <c r="M81"/>
  <c r="F6"/>
  <c r="F116"/>
  <c r="F78"/>
  <c i="3" r="N166"/>
  <c i="1" r="AY89"/>
  <c r="AX89"/>
  <c i="3" r="BI165"/>
  <c r="BH165"/>
  <c r="BG165"/>
  <c r="BF165"/>
  <c r="AA165"/>
  <c r="AA164"/>
  <c r="Y165"/>
  <c r="Y164"/>
  <c r="W165"/>
  <c r="W164"/>
  <c r="BK165"/>
  <c r="BK164"/>
  <c r="N164"/>
  <c r="N165"/>
  <c r="BE165"/>
  <c r="N97"/>
  <c r="BI163"/>
  <c r="BH163"/>
  <c r="BG163"/>
  <c r="BF163"/>
  <c r="AA163"/>
  <c r="Y163"/>
  <c r="W163"/>
  <c r="BK163"/>
  <c r="N163"/>
  <c r="BE163"/>
  <c r="BI162"/>
  <c r="BH162"/>
  <c r="BG162"/>
  <c r="BF162"/>
  <c r="AA162"/>
  <c r="AA161"/>
  <c r="AA160"/>
  <c r="Y162"/>
  <c r="Y161"/>
  <c r="Y160"/>
  <c r="W162"/>
  <c r="W161"/>
  <c r="W160"/>
  <c r="BK162"/>
  <c r="BK161"/>
  <c r="N161"/>
  <c r="BK160"/>
  <c r="N160"/>
  <c r="N162"/>
  <c r="BE162"/>
  <c r="N96"/>
  <c r="N95"/>
  <c r="BI159"/>
  <c r="BH159"/>
  <c r="BG159"/>
  <c r="BF159"/>
  <c r="AA159"/>
  <c r="AA158"/>
  <c r="Y159"/>
  <c r="Y158"/>
  <c r="W159"/>
  <c r="W158"/>
  <c r="BK159"/>
  <c r="BK158"/>
  <c r="N158"/>
  <c r="N159"/>
  <c r="BE159"/>
  <c r="N94"/>
  <c r="BI157"/>
  <c r="BH157"/>
  <c r="BG157"/>
  <c r="BF157"/>
  <c r="AA157"/>
  <c r="AA156"/>
  <c r="Y157"/>
  <c r="Y156"/>
  <c r="W157"/>
  <c r="W156"/>
  <c r="BK157"/>
  <c r="BK156"/>
  <c r="N156"/>
  <c r="N157"/>
  <c r="BE157"/>
  <c r="N93"/>
  <c r="BI155"/>
  <c r="BH155"/>
  <c r="BG155"/>
  <c r="BF155"/>
  <c r="AA155"/>
  <c r="Y155"/>
  <c r="W155"/>
  <c r="BK155"/>
  <c r="N155"/>
  <c r="BE155"/>
  <c r="BI153"/>
  <c r="BH153"/>
  <c r="BG153"/>
  <c r="BF153"/>
  <c r="AA153"/>
  <c r="Y153"/>
  <c r="W153"/>
  <c r="BK153"/>
  <c r="N153"/>
  <c r="BE153"/>
  <c r="BI152"/>
  <c r="BH152"/>
  <c r="BG152"/>
  <c r="BF152"/>
  <c r="AA152"/>
  <c r="Y152"/>
  <c r="W152"/>
  <c r="BK152"/>
  <c r="N152"/>
  <c r="BE152"/>
  <c r="BI151"/>
  <c r="BH151"/>
  <c r="BG151"/>
  <c r="BF151"/>
  <c r="AA151"/>
  <c r="AA150"/>
  <c r="Y151"/>
  <c r="Y150"/>
  <c r="W151"/>
  <c r="W150"/>
  <c r="BK151"/>
  <c r="BK150"/>
  <c r="N150"/>
  <c r="N151"/>
  <c r="BE151"/>
  <c r="N92"/>
  <c r="BI148"/>
  <c r="BH148"/>
  <c r="BG148"/>
  <c r="BF148"/>
  <c r="AA148"/>
  <c r="AA147"/>
  <c r="Y148"/>
  <c r="Y147"/>
  <c r="W148"/>
  <c r="W147"/>
  <c r="BK148"/>
  <c r="BK147"/>
  <c r="N147"/>
  <c r="N148"/>
  <c r="BE148"/>
  <c r="N91"/>
  <c r="BI145"/>
  <c r="BH145"/>
  <c r="BG145"/>
  <c r="BF145"/>
  <c r="AA145"/>
  <c r="Y145"/>
  <c r="W145"/>
  <c r="BK145"/>
  <c r="N145"/>
  <c r="BE145"/>
  <c r="BI143"/>
  <c r="BH143"/>
  <c r="BG143"/>
  <c r="BF143"/>
  <c r="AA143"/>
  <c r="Y143"/>
  <c r="W143"/>
  <c r="BK143"/>
  <c r="N143"/>
  <c r="BE143"/>
  <c r="BI141"/>
  <c r="BH141"/>
  <c r="BG141"/>
  <c r="BF141"/>
  <c r="AA141"/>
  <c r="Y141"/>
  <c r="W141"/>
  <c r="BK141"/>
  <c r="N141"/>
  <c r="BE141"/>
  <c r="BI138"/>
  <c r="BH138"/>
  <c r="BG138"/>
  <c r="BF138"/>
  <c r="AA138"/>
  <c r="Y138"/>
  <c r="W138"/>
  <c r="BK138"/>
  <c r="N138"/>
  <c r="BE138"/>
  <c r="BI132"/>
  <c r="BH132"/>
  <c r="BG132"/>
  <c r="BF132"/>
  <c r="AA132"/>
  <c r="Y132"/>
  <c r="W132"/>
  <c r="BK132"/>
  <c r="N132"/>
  <c r="BE132"/>
  <c r="BI131"/>
  <c r="BH131"/>
  <c r="BG131"/>
  <c r="BF131"/>
  <c r="AA131"/>
  <c r="Y131"/>
  <c r="W131"/>
  <c r="BK131"/>
  <c r="N131"/>
  <c r="BE131"/>
  <c r="BI129"/>
  <c r="BH129"/>
  <c r="BG129"/>
  <c r="BF129"/>
  <c r="AA129"/>
  <c r="Y129"/>
  <c r="W129"/>
  <c r="BK129"/>
  <c r="N129"/>
  <c r="BE129"/>
  <c r="BI127"/>
  <c r="BH127"/>
  <c r="BG127"/>
  <c r="BF127"/>
  <c r="AA127"/>
  <c r="AA126"/>
  <c r="AA125"/>
  <c r="AA124"/>
  <c r="Y127"/>
  <c r="Y126"/>
  <c r="Y125"/>
  <c r="Y124"/>
  <c r="W127"/>
  <c r="W126"/>
  <c r="W125"/>
  <c r="W124"/>
  <c i="1" r="AU89"/>
  <c i="3" r="BK127"/>
  <c r="BK126"/>
  <c r="N126"/>
  <c r="BK125"/>
  <c r="N125"/>
  <c r="BK124"/>
  <c r="N124"/>
  <c r="N88"/>
  <c r="N127"/>
  <c r="BE127"/>
  <c r="N90"/>
  <c r="N89"/>
  <c r="M121"/>
  <c r="M120"/>
  <c r="F118"/>
  <c r="F116"/>
  <c r="BI105"/>
  <c r="BH105"/>
  <c r="BG105"/>
  <c r="BF105"/>
  <c r="N105"/>
  <c r="BE105"/>
  <c r="BI104"/>
  <c r="BH104"/>
  <c r="BG104"/>
  <c r="BF104"/>
  <c r="N104"/>
  <c r="BE104"/>
  <c r="BI103"/>
  <c r="BH103"/>
  <c r="BG103"/>
  <c r="BF103"/>
  <c r="N103"/>
  <c r="BE103"/>
  <c r="BI102"/>
  <c r="BH102"/>
  <c r="BG102"/>
  <c r="BF102"/>
  <c r="N102"/>
  <c r="BE102"/>
  <c r="BI101"/>
  <c r="BH101"/>
  <c r="BG101"/>
  <c r="BF101"/>
  <c r="N101"/>
  <c r="BE101"/>
  <c r="BI100"/>
  <c r="H36"/>
  <c i="1" r="BD89"/>
  <c i="3" r="BH100"/>
  <c r="H35"/>
  <c i="1" r="BC89"/>
  <c i="3" r="BG100"/>
  <c r="H34"/>
  <c i="1" r="BB89"/>
  <c i="3" r="BF100"/>
  <c r="M33"/>
  <c i="1" r="AW89"/>
  <c i="3" r="H33"/>
  <c i="1" r="BA89"/>
  <c i="3" r="N100"/>
  <c r="N99"/>
  <c r="L107"/>
  <c r="BE100"/>
  <c r="M32"/>
  <c i="1" r="AV89"/>
  <c i="3" r="H32"/>
  <c i="1" r="AZ89"/>
  <c i="3" r="M28"/>
  <c i="1" r="AS89"/>
  <c i="3" r="M27"/>
  <c r="M84"/>
  <c r="M83"/>
  <c r="F81"/>
  <c r="F79"/>
  <c r="M30"/>
  <c i="1" r="AG89"/>
  <c i="3" r="L38"/>
  <c r="O15"/>
  <c r="E15"/>
  <c r="F121"/>
  <c r="F84"/>
  <c r="O14"/>
  <c r="O12"/>
  <c r="E12"/>
  <c r="F120"/>
  <c r="F83"/>
  <c r="O11"/>
  <c r="O9"/>
  <c r="M118"/>
  <c r="M81"/>
  <c r="F6"/>
  <c r="F115"/>
  <c r="F78"/>
  <c i="2" r="N324"/>
  <c i="1" r="AY88"/>
  <c r="AX88"/>
  <c i="2" r="BI323"/>
  <c r="BH323"/>
  <c r="BG323"/>
  <c r="BF323"/>
  <c r="AA323"/>
  <c r="AA322"/>
  <c r="Y323"/>
  <c r="Y322"/>
  <c r="W323"/>
  <c r="W322"/>
  <c r="BK323"/>
  <c r="BK322"/>
  <c r="N322"/>
  <c r="N323"/>
  <c r="BE323"/>
  <c r="N98"/>
  <c r="BI321"/>
  <c r="BH321"/>
  <c r="BG321"/>
  <c r="BF321"/>
  <c r="AA321"/>
  <c r="Y321"/>
  <c r="W321"/>
  <c r="BK321"/>
  <c r="N321"/>
  <c r="BE321"/>
  <c r="BI320"/>
  <c r="BH320"/>
  <c r="BG320"/>
  <c r="BF320"/>
  <c r="AA320"/>
  <c r="AA319"/>
  <c r="AA318"/>
  <c r="Y320"/>
  <c r="Y319"/>
  <c r="Y318"/>
  <c r="W320"/>
  <c r="W319"/>
  <c r="W318"/>
  <c r="BK320"/>
  <c r="BK319"/>
  <c r="N319"/>
  <c r="BK318"/>
  <c r="N318"/>
  <c r="N320"/>
  <c r="BE320"/>
  <c r="N97"/>
  <c r="N96"/>
  <c r="BI316"/>
  <c r="BH316"/>
  <c r="BG316"/>
  <c r="BF316"/>
  <c r="AA316"/>
  <c r="AA315"/>
  <c r="Y316"/>
  <c r="Y315"/>
  <c r="W316"/>
  <c r="W315"/>
  <c r="BK316"/>
  <c r="BK315"/>
  <c r="N315"/>
  <c r="N316"/>
  <c r="BE316"/>
  <c r="N95"/>
  <c r="BI314"/>
  <c r="BH314"/>
  <c r="BG314"/>
  <c r="BF314"/>
  <c r="AA314"/>
  <c r="AA313"/>
  <c r="Y314"/>
  <c r="Y313"/>
  <c r="W314"/>
  <c r="W313"/>
  <c r="BK314"/>
  <c r="BK313"/>
  <c r="N313"/>
  <c r="N314"/>
  <c r="BE314"/>
  <c r="N94"/>
  <c r="BI312"/>
  <c r="BH312"/>
  <c r="BG312"/>
  <c r="BF312"/>
  <c r="AA312"/>
  <c r="Y312"/>
  <c r="W312"/>
  <c r="BK312"/>
  <c r="N312"/>
  <c r="BE312"/>
  <c r="BI311"/>
  <c r="BH311"/>
  <c r="BG311"/>
  <c r="BF311"/>
  <c r="AA311"/>
  <c r="Y311"/>
  <c r="W311"/>
  <c r="BK311"/>
  <c r="N311"/>
  <c r="BE311"/>
  <c r="BI310"/>
  <c r="BH310"/>
  <c r="BG310"/>
  <c r="BF310"/>
  <c r="AA310"/>
  <c r="Y310"/>
  <c r="W310"/>
  <c r="BK310"/>
  <c r="N310"/>
  <c r="BE310"/>
  <c r="BI309"/>
  <c r="BH309"/>
  <c r="BG309"/>
  <c r="BF309"/>
  <c r="AA309"/>
  <c r="Y309"/>
  <c r="W309"/>
  <c r="BK309"/>
  <c r="N309"/>
  <c r="BE309"/>
  <c r="BI308"/>
  <c r="BH308"/>
  <c r="BG308"/>
  <c r="BF308"/>
  <c r="AA308"/>
  <c r="Y308"/>
  <c r="W308"/>
  <c r="BK308"/>
  <c r="N308"/>
  <c r="BE308"/>
  <c r="BI304"/>
  <c r="BH304"/>
  <c r="BG304"/>
  <c r="BF304"/>
  <c r="AA304"/>
  <c r="Y304"/>
  <c r="W304"/>
  <c r="BK304"/>
  <c r="N304"/>
  <c r="BE304"/>
  <c r="BI302"/>
  <c r="BH302"/>
  <c r="BG302"/>
  <c r="BF302"/>
  <c r="AA302"/>
  <c r="Y302"/>
  <c r="W302"/>
  <c r="BK302"/>
  <c r="N302"/>
  <c r="BE302"/>
  <c r="BI300"/>
  <c r="BH300"/>
  <c r="BG300"/>
  <c r="BF300"/>
  <c r="AA300"/>
  <c r="Y300"/>
  <c r="W300"/>
  <c r="BK300"/>
  <c r="N300"/>
  <c r="BE300"/>
  <c r="BI298"/>
  <c r="BH298"/>
  <c r="BG298"/>
  <c r="BF298"/>
  <c r="AA298"/>
  <c r="Y298"/>
  <c r="W298"/>
  <c r="BK298"/>
  <c r="N298"/>
  <c r="BE298"/>
  <c r="BI296"/>
  <c r="BH296"/>
  <c r="BG296"/>
  <c r="BF296"/>
  <c r="AA296"/>
  <c r="Y296"/>
  <c r="W296"/>
  <c r="BK296"/>
  <c r="N296"/>
  <c r="BE296"/>
  <c r="BI294"/>
  <c r="BH294"/>
  <c r="BG294"/>
  <c r="BF294"/>
  <c r="AA294"/>
  <c r="Y294"/>
  <c r="W294"/>
  <c r="BK294"/>
  <c r="N294"/>
  <c r="BE294"/>
  <c r="BI290"/>
  <c r="BH290"/>
  <c r="BG290"/>
  <c r="BF290"/>
  <c r="AA290"/>
  <c r="Y290"/>
  <c r="W290"/>
  <c r="BK290"/>
  <c r="N290"/>
  <c r="BE290"/>
  <c r="BI288"/>
  <c r="BH288"/>
  <c r="BG288"/>
  <c r="BF288"/>
  <c r="AA288"/>
  <c r="Y288"/>
  <c r="W288"/>
  <c r="BK288"/>
  <c r="N288"/>
  <c r="BE288"/>
  <c r="BI286"/>
  <c r="BH286"/>
  <c r="BG286"/>
  <c r="BF286"/>
  <c r="AA286"/>
  <c r="Y286"/>
  <c r="W286"/>
  <c r="BK286"/>
  <c r="N286"/>
  <c r="BE286"/>
  <c r="BI284"/>
  <c r="BH284"/>
  <c r="BG284"/>
  <c r="BF284"/>
  <c r="AA284"/>
  <c r="Y284"/>
  <c r="W284"/>
  <c r="BK284"/>
  <c r="N284"/>
  <c r="BE284"/>
  <c r="BI282"/>
  <c r="BH282"/>
  <c r="BG282"/>
  <c r="BF282"/>
  <c r="AA282"/>
  <c r="Y282"/>
  <c r="W282"/>
  <c r="BK282"/>
  <c r="N282"/>
  <c r="BE282"/>
  <c r="BI281"/>
  <c r="BH281"/>
  <c r="BG281"/>
  <c r="BF281"/>
  <c r="AA281"/>
  <c r="Y281"/>
  <c r="W281"/>
  <c r="BK281"/>
  <c r="N281"/>
  <c r="BE281"/>
  <c r="BI280"/>
  <c r="BH280"/>
  <c r="BG280"/>
  <c r="BF280"/>
  <c r="AA280"/>
  <c r="Y280"/>
  <c r="W280"/>
  <c r="BK280"/>
  <c r="N280"/>
  <c r="BE280"/>
  <c r="BI276"/>
  <c r="BH276"/>
  <c r="BG276"/>
  <c r="BF276"/>
  <c r="AA276"/>
  <c r="Y276"/>
  <c r="W276"/>
  <c r="BK276"/>
  <c r="N276"/>
  <c r="BE276"/>
  <c r="BI274"/>
  <c r="BH274"/>
  <c r="BG274"/>
  <c r="BF274"/>
  <c r="AA274"/>
  <c r="Y274"/>
  <c r="W274"/>
  <c r="BK274"/>
  <c r="N274"/>
  <c r="BE274"/>
  <c r="BI273"/>
  <c r="BH273"/>
  <c r="BG273"/>
  <c r="BF273"/>
  <c r="AA273"/>
  <c r="Y273"/>
  <c r="W273"/>
  <c r="BK273"/>
  <c r="N273"/>
  <c r="BE273"/>
  <c r="BI271"/>
  <c r="BH271"/>
  <c r="BG271"/>
  <c r="BF271"/>
  <c r="AA271"/>
  <c r="Y271"/>
  <c r="W271"/>
  <c r="BK271"/>
  <c r="N271"/>
  <c r="BE271"/>
  <c r="BI269"/>
  <c r="BH269"/>
  <c r="BG269"/>
  <c r="BF269"/>
  <c r="AA269"/>
  <c r="Y269"/>
  <c r="W269"/>
  <c r="BK269"/>
  <c r="N269"/>
  <c r="BE269"/>
  <c r="BI268"/>
  <c r="BH268"/>
  <c r="BG268"/>
  <c r="BF268"/>
  <c r="AA268"/>
  <c r="Y268"/>
  <c r="W268"/>
  <c r="BK268"/>
  <c r="N268"/>
  <c r="BE268"/>
  <c r="BI267"/>
  <c r="BH267"/>
  <c r="BG267"/>
  <c r="BF267"/>
  <c r="AA267"/>
  <c r="Y267"/>
  <c r="W267"/>
  <c r="BK267"/>
  <c r="N267"/>
  <c r="BE267"/>
  <c r="BI263"/>
  <c r="BH263"/>
  <c r="BG263"/>
  <c r="BF263"/>
  <c r="AA263"/>
  <c r="Y263"/>
  <c r="W263"/>
  <c r="BK263"/>
  <c r="N263"/>
  <c r="BE263"/>
  <c r="BI261"/>
  <c r="BH261"/>
  <c r="BG261"/>
  <c r="BF261"/>
  <c r="AA261"/>
  <c r="Y261"/>
  <c r="W261"/>
  <c r="BK261"/>
  <c r="N261"/>
  <c r="BE261"/>
  <c r="BI259"/>
  <c r="BH259"/>
  <c r="BG259"/>
  <c r="BF259"/>
  <c r="AA259"/>
  <c r="Y259"/>
  <c r="W259"/>
  <c r="BK259"/>
  <c r="N259"/>
  <c r="BE259"/>
  <c r="BI257"/>
  <c r="BH257"/>
  <c r="BG257"/>
  <c r="BF257"/>
  <c r="AA257"/>
  <c r="Y257"/>
  <c r="W257"/>
  <c r="BK257"/>
  <c r="N257"/>
  <c r="BE257"/>
  <c r="BI244"/>
  <c r="BH244"/>
  <c r="BG244"/>
  <c r="BF244"/>
  <c r="AA244"/>
  <c r="Y244"/>
  <c r="W244"/>
  <c r="BK244"/>
  <c r="N244"/>
  <c r="BE244"/>
  <c r="BI243"/>
  <c r="BH243"/>
  <c r="BG243"/>
  <c r="BF243"/>
  <c r="AA243"/>
  <c r="Y243"/>
  <c r="W243"/>
  <c r="BK243"/>
  <c r="N243"/>
  <c r="BE243"/>
  <c r="BI242"/>
  <c r="BH242"/>
  <c r="BG242"/>
  <c r="BF242"/>
  <c r="AA242"/>
  <c r="AA241"/>
  <c r="Y242"/>
  <c r="Y241"/>
  <c r="W242"/>
  <c r="W241"/>
  <c r="BK242"/>
  <c r="BK241"/>
  <c r="N241"/>
  <c r="N242"/>
  <c r="BE242"/>
  <c r="N93"/>
  <c r="BI239"/>
  <c r="BH239"/>
  <c r="BG239"/>
  <c r="BF239"/>
  <c r="AA239"/>
  <c r="AA238"/>
  <c r="Y239"/>
  <c r="Y238"/>
  <c r="W239"/>
  <c r="W238"/>
  <c r="BK239"/>
  <c r="BK238"/>
  <c r="N238"/>
  <c r="N239"/>
  <c r="BE239"/>
  <c r="N92"/>
  <c r="BI229"/>
  <c r="BH229"/>
  <c r="BG229"/>
  <c r="BF229"/>
  <c r="AA229"/>
  <c r="AA228"/>
  <c r="Y229"/>
  <c r="Y228"/>
  <c r="W229"/>
  <c r="W228"/>
  <c r="BK229"/>
  <c r="BK228"/>
  <c r="N228"/>
  <c r="N229"/>
  <c r="BE229"/>
  <c r="N91"/>
  <c r="BI227"/>
  <c r="BH227"/>
  <c r="BG227"/>
  <c r="BF227"/>
  <c r="AA227"/>
  <c r="Y227"/>
  <c r="W227"/>
  <c r="BK227"/>
  <c r="N227"/>
  <c r="BE227"/>
  <c r="BI226"/>
  <c r="BH226"/>
  <c r="BG226"/>
  <c r="BF226"/>
  <c r="AA226"/>
  <c r="Y226"/>
  <c r="W226"/>
  <c r="BK226"/>
  <c r="N226"/>
  <c r="BE226"/>
  <c r="BI222"/>
  <c r="BH222"/>
  <c r="BG222"/>
  <c r="BF222"/>
  <c r="AA222"/>
  <c r="Y222"/>
  <c r="W222"/>
  <c r="BK222"/>
  <c r="N222"/>
  <c r="BE222"/>
  <c r="BI221"/>
  <c r="BH221"/>
  <c r="BG221"/>
  <c r="BF221"/>
  <c r="AA221"/>
  <c r="Y221"/>
  <c r="W221"/>
  <c r="BK221"/>
  <c r="N221"/>
  <c r="BE221"/>
  <c r="BI219"/>
  <c r="BH219"/>
  <c r="BG219"/>
  <c r="BF219"/>
  <c r="AA219"/>
  <c r="Y219"/>
  <c r="W219"/>
  <c r="BK219"/>
  <c r="N219"/>
  <c r="BE219"/>
  <c r="BI217"/>
  <c r="BH217"/>
  <c r="BG217"/>
  <c r="BF217"/>
  <c r="AA217"/>
  <c r="Y217"/>
  <c r="W217"/>
  <c r="BK217"/>
  <c r="N217"/>
  <c r="BE217"/>
  <c r="BI208"/>
  <c r="BH208"/>
  <c r="BG208"/>
  <c r="BF208"/>
  <c r="AA208"/>
  <c r="Y208"/>
  <c r="W208"/>
  <c r="BK208"/>
  <c r="N208"/>
  <c r="BE208"/>
  <c r="BI198"/>
  <c r="BH198"/>
  <c r="BG198"/>
  <c r="BF198"/>
  <c r="AA198"/>
  <c r="Y198"/>
  <c r="W198"/>
  <c r="BK198"/>
  <c r="N198"/>
  <c r="BE198"/>
  <c r="BI197"/>
  <c r="BH197"/>
  <c r="BG197"/>
  <c r="BF197"/>
  <c r="AA197"/>
  <c r="Y197"/>
  <c r="W197"/>
  <c r="BK197"/>
  <c r="N197"/>
  <c r="BE197"/>
  <c r="BI195"/>
  <c r="BH195"/>
  <c r="BG195"/>
  <c r="BF195"/>
  <c r="AA195"/>
  <c r="Y195"/>
  <c r="W195"/>
  <c r="BK195"/>
  <c r="N195"/>
  <c r="BE195"/>
  <c r="BI183"/>
  <c r="BH183"/>
  <c r="BG183"/>
  <c r="BF183"/>
  <c r="AA183"/>
  <c r="Y183"/>
  <c r="W183"/>
  <c r="BK183"/>
  <c r="N183"/>
  <c r="BE183"/>
  <c r="BI182"/>
  <c r="BH182"/>
  <c r="BG182"/>
  <c r="BF182"/>
  <c r="AA182"/>
  <c r="Y182"/>
  <c r="W182"/>
  <c r="BK182"/>
  <c r="N182"/>
  <c r="BE182"/>
  <c r="BI181"/>
  <c r="BH181"/>
  <c r="BG181"/>
  <c r="BF181"/>
  <c r="AA181"/>
  <c r="Y181"/>
  <c r="W181"/>
  <c r="BK181"/>
  <c r="N181"/>
  <c r="BE181"/>
  <c r="BI180"/>
  <c r="BH180"/>
  <c r="BG180"/>
  <c r="BF180"/>
  <c r="AA180"/>
  <c r="Y180"/>
  <c r="W180"/>
  <c r="BK180"/>
  <c r="N180"/>
  <c r="BE180"/>
  <c r="BI169"/>
  <c r="BH169"/>
  <c r="BG169"/>
  <c r="BF169"/>
  <c r="AA169"/>
  <c r="Y169"/>
  <c r="W169"/>
  <c r="BK169"/>
  <c r="N169"/>
  <c r="BE169"/>
  <c r="BI168"/>
  <c r="BH168"/>
  <c r="BG168"/>
  <c r="BF168"/>
  <c r="AA168"/>
  <c r="Y168"/>
  <c r="W168"/>
  <c r="BK168"/>
  <c r="N168"/>
  <c r="BE168"/>
  <c r="BI167"/>
  <c r="BH167"/>
  <c r="BG167"/>
  <c r="BF167"/>
  <c r="AA167"/>
  <c r="Y167"/>
  <c r="W167"/>
  <c r="BK167"/>
  <c r="N167"/>
  <c r="BE167"/>
  <c r="BI166"/>
  <c r="BH166"/>
  <c r="BG166"/>
  <c r="BF166"/>
  <c r="AA166"/>
  <c r="Y166"/>
  <c r="W166"/>
  <c r="BK166"/>
  <c r="N166"/>
  <c r="BE166"/>
  <c r="BI165"/>
  <c r="BH165"/>
  <c r="BG165"/>
  <c r="BF165"/>
  <c r="AA165"/>
  <c r="Y165"/>
  <c r="W165"/>
  <c r="BK165"/>
  <c r="N165"/>
  <c r="BE165"/>
  <c r="BI158"/>
  <c r="BH158"/>
  <c r="BG158"/>
  <c r="BF158"/>
  <c r="AA158"/>
  <c r="Y158"/>
  <c r="W158"/>
  <c r="BK158"/>
  <c r="N158"/>
  <c r="BE158"/>
  <c r="BI157"/>
  <c r="BH157"/>
  <c r="BG157"/>
  <c r="BF157"/>
  <c r="AA157"/>
  <c r="Y157"/>
  <c r="W157"/>
  <c r="BK157"/>
  <c r="N157"/>
  <c r="BE157"/>
  <c r="BI155"/>
  <c r="BH155"/>
  <c r="BG155"/>
  <c r="BF155"/>
  <c r="AA155"/>
  <c r="Y155"/>
  <c r="W155"/>
  <c r="BK155"/>
  <c r="N155"/>
  <c r="BE155"/>
  <c r="BI154"/>
  <c r="BH154"/>
  <c r="BG154"/>
  <c r="BF154"/>
  <c r="AA154"/>
  <c r="Y154"/>
  <c r="W154"/>
  <c r="BK154"/>
  <c r="N154"/>
  <c r="BE154"/>
  <c r="BI153"/>
  <c r="BH153"/>
  <c r="BG153"/>
  <c r="BF153"/>
  <c r="AA153"/>
  <c r="Y153"/>
  <c r="W153"/>
  <c r="BK153"/>
  <c r="N153"/>
  <c r="BE153"/>
  <c r="BI142"/>
  <c r="BH142"/>
  <c r="BG142"/>
  <c r="BF142"/>
  <c r="AA142"/>
  <c r="Y142"/>
  <c r="W142"/>
  <c r="BK142"/>
  <c r="N142"/>
  <c r="BE142"/>
  <c r="BI132"/>
  <c r="BH132"/>
  <c r="BG132"/>
  <c r="BF132"/>
  <c r="AA132"/>
  <c r="Y132"/>
  <c r="W132"/>
  <c r="BK132"/>
  <c r="N132"/>
  <c r="BE132"/>
  <c r="BI130"/>
  <c r="BH130"/>
  <c r="BG130"/>
  <c r="BF130"/>
  <c r="AA130"/>
  <c r="Y130"/>
  <c r="W130"/>
  <c r="BK130"/>
  <c r="N130"/>
  <c r="BE130"/>
  <c r="BI128"/>
  <c r="BH128"/>
  <c r="BG128"/>
  <c r="BF128"/>
  <c r="AA128"/>
  <c r="AA127"/>
  <c r="AA126"/>
  <c r="AA125"/>
  <c r="Y128"/>
  <c r="Y127"/>
  <c r="Y126"/>
  <c r="Y125"/>
  <c r="W128"/>
  <c r="W127"/>
  <c r="W126"/>
  <c r="W125"/>
  <c i="1" r="AU88"/>
  <c i="2" r="BK128"/>
  <c r="BK127"/>
  <c r="N127"/>
  <c r="BK126"/>
  <c r="N126"/>
  <c r="BK125"/>
  <c r="N125"/>
  <c r="N88"/>
  <c r="N128"/>
  <c r="BE128"/>
  <c r="N90"/>
  <c r="N89"/>
  <c r="M122"/>
  <c r="M121"/>
  <c r="F119"/>
  <c r="F117"/>
  <c r="BI106"/>
  <c r="BH106"/>
  <c r="BG106"/>
  <c r="BF106"/>
  <c r="N106"/>
  <c r="BE106"/>
  <c r="BI105"/>
  <c r="BH105"/>
  <c r="BG105"/>
  <c r="BF105"/>
  <c r="N105"/>
  <c r="BE105"/>
  <c r="BI104"/>
  <c r="BH104"/>
  <c r="BG104"/>
  <c r="BF104"/>
  <c r="N104"/>
  <c r="BE104"/>
  <c r="BI103"/>
  <c r="BH103"/>
  <c r="BG103"/>
  <c r="BF103"/>
  <c r="N103"/>
  <c r="BE103"/>
  <c r="BI102"/>
  <c r="BH102"/>
  <c r="BG102"/>
  <c r="BF102"/>
  <c r="N102"/>
  <c r="BE102"/>
  <c r="BI101"/>
  <c r="H36"/>
  <c i="1" r="BD88"/>
  <c i="2" r="BH101"/>
  <c r="H35"/>
  <c i="1" r="BC88"/>
  <c i="2" r="BG101"/>
  <c r="H34"/>
  <c i="1" r="BB88"/>
  <c i="2" r="BF101"/>
  <c r="M33"/>
  <c i="1" r="AW88"/>
  <c i="2" r="H33"/>
  <c i="1" r="BA88"/>
  <c i="2" r="N101"/>
  <c r="N100"/>
  <c r="L108"/>
  <c r="BE101"/>
  <c r="M32"/>
  <c i="1" r="AV88"/>
  <c i="2" r="H32"/>
  <c i="1" r="AZ88"/>
  <c i="2" r="M28"/>
  <c i="1" r="AS88"/>
  <c i="2" r="M27"/>
  <c r="M84"/>
  <c r="M83"/>
  <c r="F81"/>
  <c r="F79"/>
  <c r="M30"/>
  <c i="1" r="AG88"/>
  <c i="2" r="L38"/>
  <c r="O15"/>
  <c r="E15"/>
  <c r="F122"/>
  <c r="F84"/>
  <c r="O14"/>
  <c r="O12"/>
  <c r="E12"/>
  <c r="F121"/>
  <c r="F83"/>
  <c r="O11"/>
  <c r="O9"/>
  <c r="M119"/>
  <c r="M81"/>
  <c r="F6"/>
  <c r="F116"/>
  <c r="F78"/>
  <c i="1" r="CK96"/>
  <c r="CJ96"/>
  <c r="CI96"/>
  <c r="CC96"/>
  <c r="CH96"/>
  <c r="CB96"/>
  <c r="CG96"/>
  <c r="CA96"/>
  <c r="CF96"/>
  <c r="BZ96"/>
  <c r="CE96"/>
  <c r="CK95"/>
  <c r="CJ95"/>
  <c r="CI95"/>
  <c r="CC95"/>
  <c r="CH95"/>
  <c r="CB95"/>
  <c r="CG95"/>
  <c r="CA95"/>
  <c r="CF95"/>
  <c r="BZ95"/>
  <c r="CE95"/>
  <c r="CK94"/>
  <c r="CJ94"/>
  <c r="CI94"/>
  <c r="CC94"/>
  <c r="CH94"/>
  <c r="CB94"/>
  <c r="CG94"/>
  <c r="CA94"/>
  <c r="CF94"/>
  <c r="BZ94"/>
  <c r="CE94"/>
  <c r="CK93"/>
  <c r="CJ93"/>
  <c r="CI93"/>
  <c r="CH93"/>
  <c r="CG93"/>
  <c r="CF93"/>
  <c r="BZ93"/>
  <c r="CE93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6"/>
  <c r="CD96"/>
  <c r="AV96"/>
  <c r="BY96"/>
  <c r="AN96"/>
  <c r="AG95"/>
  <c r="CD95"/>
  <c r="AV95"/>
  <c r="BY95"/>
  <c r="AN95"/>
  <c r="AG94"/>
  <c r="CD94"/>
  <c r="AV94"/>
  <c r="BY94"/>
  <c r="AN94"/>
  <c r="AG93"/>
  <c r="AG92"/>
  <c r="AK27"/>
  <c r="AG98"/>
  <c r="CD93"/>
  <c r="W31"/>
  <c r="AV93"/>
  <c r="BY93"/>
  <c r="AK31"/>
  <c r="AN93"/>
  <c r="AN92"/>
  <c r="AT90"/>
  <c r="AN90"/>
  <c r="AT89"/>
  <c r="AN89"/>
  <c r="AT88"/>
  <c r="AN88"/>
  <c r="AN87"/>
  <c r="AN98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<sst xmlns="http://schemas.openxmlformats.org/spreadsheetml/2006/main">
  <si>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</si>
  <si>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</si>
  <si>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</si>
  <si>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</si>
  <si>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</si>
  <si>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</si>
  <si>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</si>
  <si>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</si>
  <si>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</si>
  <si>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</si>
  <si>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</si>
  <si>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</si>
  <si>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</si>
  <si>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</si>
  <si>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</si>
  <si>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</si>
  <si>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</si>
  <si>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625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</si>
  <si>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</si>
  <si>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</si>
  <si>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Odvodnění komunikace Sylvárov, Dvůr Králové</t>
  </si>
  <si>
    <t>JKSO:</t>
  </si>
  <si>
    <t/>
  </si>
  <si>
    <t>CC-CZ:</t>
  </si>
  <si>
    <t>Místo:</t>
  </si>
  <si>
    <t xml:space="preserve"> </t>
  </si>
  <si>
    <t>Datum:</t>
  </si>
  <si>
    <t>27. 1. 2020</t>
  </si>
  <si>
    <t>Objednatel:</t>
  </si>
  <si>
    <t>IČ: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</si>
  <si>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</si>
  <si>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</si>
  <si>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</si>
  <si>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</si>
  <si>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</si>
  <si>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</si>
  <si>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</si>
  <si>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</si>
  <si>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</si>
  <si>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</si>
  <si>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</si>
  <si>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</si>
  <si>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</si>
  <si>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</si>
  <si>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</si>
  <si>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</si>
  <si>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</si>
  <si>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</si>
  <si>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</si>
  <si>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</si>
  <si>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</si>
  <si>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</si>
  <si>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</si>
  <si>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</si>
  <si>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</si>
  <si>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</si>
  <si>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</si>
  <si>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</si>
  <si>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</si>
  <si>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</si>
  <si>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</si>
  <si>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</si>
  <si>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</si>
  <si>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</si>
  <si>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</si>
  <si>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</si>
  <si>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</si>
  <si>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</si>
  <si>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</si>
  <si>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</si>
  <si>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</si>
  <si>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</si>
  <si>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</si>
  <si>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</si>
  <si>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</si>
  <si>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</si>
  <si>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</si>
  <si>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</si>
  <si>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</si>
  <si>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{e5e2c69e-ad51-4494-8dbe-d0fde507c722}</t>
  </si>
  <si>
    <t>{00000000-0000-0000-0000-000000000000}</t>
  </si>
  <si>
    <t>/</t>
  </si>
  <si>
    <t>625-01</t>
  </si>
  <si>
    <t>SO 300.1 - odvodnění místní komunikace</t>
  </si>
  <si>
    <t>1</t>
  </si>
  <si>
    <t>{d07ee397-83a6-4919-b1e2-35d0dce43425}</t>
  </si>
  <si>
    <t>625-02</t>
  </si>
  <si>
    <t xml:space="preserve">SO 300.2 část 1 - odvodnění Seifertovi ulice </t>
  </si>
  <si>
    <t>{c9aa5283-716b-4c46-83b9-072091d46bac}</t>
  </si>
  <si>
    <t>625-03</t>
  </si>
  <si>
    <t>SO 300.2 část 2 - odvodnění Seifertovi ulice</t>
  </si>
  <si>
    <t>{5f5fc47c-64a2-4f21-a07d-134a76e13e99}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</si>
  <si>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</si>
  <si>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</si>
  <si>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</si>
  <si>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</si>
  <si>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</si>
  <si>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</si>
  <si>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</si>
  <si>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</si>
  <si>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</si>
  <si>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</si>
  <si>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</si>
  <si>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</si>
  <si>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</si>
  <si>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</si>
  <si>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</si>
  <si>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</si>
  <si>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</si>
  <si>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625-01 - SO 300.1 - odvodnění místní komunikace</t>
  </si>
  <si>
    <t>ing. Blanka Matějková</t>
  </si>
  <si>
    <t>Martina Škopová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</si>
  <si>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</si>
  <si>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</si>
  <si>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</si>
  <si>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</si>
  <si>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</si>
  <si>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</si>
  <si>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</si>
  <si>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</si>
  <si>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</si>
  <si>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</si>
  <si>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</si>
  <si>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998 - Přesun hmot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</si>
  <si>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</si>
  <si>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</si>
  <si>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</si>
  <si>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VRN4 - Inženýrská činnost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</si>
  <si>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</si>
  <si>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</si>
  <si>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</si>
  <si>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</si>
  <si>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</si>
  <si>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</si>
  <si>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</si>
  <si>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</si>
  <si>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</si>
  <si>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</si>
  <si>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</si>
  <si>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</si>
  <si>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</si>
  <si>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</si>
  <si>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</si>
  <si>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</si>
  <si>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</si>
  <si>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</si>
  <si>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</si>
  <si>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</si>
  <si>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</si>
  <si>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</si>
  <si>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</si>
  <si>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</si>
  <si>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53</t>
  </si>
  <si>
    <t>K</t>
  </si>
  <si>
    <t>113106123</t>
  </si>
  <si>
    <t>Rozebrání dlažeb ze zámkových dlaždic komunikací pro pěší ručně</t>
  </si>
  <si>
    <t>m2</t>
  </si>
  <si>
    <t>4</t>
  </si>
  <si>
    <t>184562944</t>
  </si>
  <si>
    <t>5,4*1</t>
  </si>
  <si>
    <t>VV</t>
  </si>
  <si>
    <t>54</t>
  </si>
  <si>
    <t>113107024</t>
  </si>
  <si>
    <t>Odstranění podkladu z kameniva drceného tl 400 mm při překopech ručně</t>
  </si>
  <si>
    <t>-1031774853</t>
  </si>
  <si>
    <t>"pod dlažbou"5,4*1</t>
  </si>
  <si>
    <t>68</t>
  </si>
  <si>
    <t>121101101</t>
  </si>
  <si>
    <t>Sejmutí ornice s přemístěním na vzdálenost do 50 m</t>
  </si>
  <si>
    <t>m3</t>
  </si>
  <si>
    <t>-868897848</t>
  </si>
  <si>
    <t>"pro vsak" 15*2,54*0,2</t>
  </si>
  <si>
    <t>"trasa DN 300"(226,5-53,2)0,2*0,8</t>
  </si>
  <si>
    <t>"trasa DN 300" 53,2 *0,2*0,8</t>
  </si>
  <si>
    <t>"trasa DN 250" 22,7 *0,2*0,8</t>
  </si>
  <si>
    <t>Mezisoučet</t>
  </si>
  <si>
    <t>3</t>
  </si>
  <si>
    <t>"pro přípojky uliční vpusti UV1-UV2"0,6*0,2*(5,1+3,7)</t>
  </si>
  <si>
    <t>"pro přípojky uliční vpusti UV3-UV6"0,8*0,2*(3,15+1,85+3,3+2,4)</t>
  </si>
  <si>
    <t>Součet</t>
  </si>
  <si>
    <t>132201202</t>
  </si>
  <si>
    <t>Hloubení rýh š do 2000 mm v hornině tř. 3 objemu do 1000 m3</t>
  </si>
  <si>
    <t>-112316896</t>
  </si>
  <si>
    <t>"pro vsak" 15*2,54*(1,3+2,3)/2</t>
  </si>
  <si>
    <t>"trasa DN 300"(226,5-53,2)*1,8*0,8</t>
  </si>
  <si>
    <t>"trasa DN 300" 53,2 *(1,77+1,12)/2*0,8</t>
  </si>
  <si>
    <t>"trasa DN 250" 22,7 *(1,85+0,9)/2*0,8</t>
  </si>
  <si>
    <t>"pro přípojky uliční vpusti UV1-UV2"0,6*0,9*(5,1+3,7)</t>
  </si>
  <si>
    <t>"pro přípojky uliční vpusti UV3-UV6"0,8*1,8*(3,15+1,85+3,3+2,4)</t>
  </si>
  <si>
    <t>"odpočet ruční obkopů"-10</t>
  </si>
  <si>
    <t>70</t>
  </si>
  <si>
    <t>132201209</t>
  </si>
  <si>
    <t>Příplatek za lepivost k hloubení rýh š do 2000 mm v hornině tř. 3</t>
  </si>
  <si>
    <t>765467028</t>
  </si>
  <si>
    <t>18</t>
  </si>
  <si>
    <t>132232201</t>
  </si>
  <si>
    <t>Hloubení rýh do 10 m3 ručně šířky do 2 m v soudržné hornině tř. 3 při překopech inž sítí</t>
  </si>
  <si>
    <t>-208196361</t>
  </si>
  <si>
    <t>55</t>
  </si>
  <si>
    <t>13489797</t>
  </si>
  <si>
    <t>D+M pilotových vrtaných studní včetně zásypu štěrkodrtí frakce 0-64</t>
  </si>
  <si>
    <t>m</t>
  </si>
  <si>
    <t>-1754201546</t>
  </si>
  <si>
    <t>"studny"4*(10-2,54)</t>
  </si>
  <si>
    <t>56</t>
  </si>
  <si>
    <t>13489798</t>
  </si>
  <si>
    <t>Doprava vrtné soupravy</t>
  </si>
  <si>
    <t>sou</t>
  </si>
  <si>
    <t>79527270</t>
  </si>
  <si>
    <t>151101201</t>
  </si>
  <si>
    <t>Zřízení příložného pažení stěn výkopu hl do 4 m</t>
  </si>
  <si>
    <t>1001555971</t>
  </si>
  <si>
    <t xml:space="preserve">"oboustranně  "</t>
  </si>
  <si>
    <t>"pro přípojky uliční vpusti UV1-UV2 - není nutné"</t>
  </si>
  <si>
    <t>"pro přípojky uliční vpusti UV3-UV6"2*2*(3,15+1,85+3,3+2,4)</t>
  </si>
  <si>
    <t>"stěny výkopu trasy mezi ŠD2-ŠD3"57,6*2*2/3*2</t>
  </si>
  <si>
    <t>"ostatní pažení v souběhu se splaškovou kanalizací a vodovodem"</t>
  </si>
  <si>
    <t>151101211</t>
  </si>
  <si>
    <t>Odstranění příložného pažení stěn hl do 4 m</t>
  </si>
  <si>
    <t>-773136382</t>
  </si>
  <si>
    <t>151101301</t>
  </si>
  <si>
    <t>Zřízení rozepření stěn při pažení příložném hl do 4 m</t>
  </si>
  <si>
    <t>1377319699</t>
  </si>
  <si>
    <t>5</t>
  </si>
  <si>
    <t>151101311</t>
  </si>
  <si>
    <t>Odstranění rozepření stěn při pažení příložném hl do 4 m</t>
  </si>
  <si>
    <t>-2046757417</t>
  </si>
  <si>
    <t>6</t>
  </si>
  <si>
    <t>161101101</t>
  </si>
  <si>
    <t>Svislé přemístění výkopku z horniny tř. 1 až 4 hl výkopu do 2,5 m</t>
  </si>
  <si>
    <t>917582581</t>
  </si>
  <si>
    <t>7</t>
  </si>
  <si>
    <t>162701105</t>
  </si>
  <si>
    <t>Vodorovné přemístění do 10000 m výkopku/sypaniny z horniny tř. 1 až 4</t>
  </si>
  <si>
    <t>2118987143</t>
  </si>
  <si>
    <t xml:space="preserve">"odvoz přebytečné zeminy" </t>
  </si>
  <si>
    <t>" obsyp " 117,183</t>
  </si>
  <si>
    <t>" lože" 18,473</t>
  </si>
  <si>
    <t>" šachty ŠD1-ŠD7" (2*1*0,8*1,1+5*1*0,8*2)</t>
  </si>
  <si>
    <t xml:space="preserve">"pro vsak"  12,21*(2,54-0,15-0,81)*(1,5+2,5)/2</t>
  </si>
  <si>
    <t>8</t>
  </si>
  <si>
    <t>171101101</t>
  </si>
  <si>
    <t>Uložení sypaniny z hornin soudržných do násypů zhutněných na 95 % PS</t>
  </si>
  <si>
    <t>18289495</t>
  </si>
  <si>
    <t>9</t>
  </si>
  <si>
    <t>171201201</t>
  </si>
  <si>
    <t>Uložení sypaniny na skládky</t>
  </si>
  <si>
    <t>-1083692837</t>
  </si>
  <si>
    <t>10</t>
  </si>
  <si>
    <t>171201211</t>
  </si>
  <si>
    <t>Poplatek za uložení stavebního odpadu - zeminy a kameniva na skládce</t>
  </si>
  <si>
    <t>t</t>
  </si>
  <si>
    <t>1661257665</t>
  </si>
  <si>
    <t>11</t>
  </si>
  <si>
    <t>174101101</t>
  </si>
  <si>
    <t>Zásyp jam, šachet rýh nebo kolem objektů sypaninou se zhutněním</t>
  </si>
  <si>
    <t>-893363338</t>
  </si>
  <si>
    <t>"výkopáno" 475,021</t>
  </si>
  <si>
    <t>"odpočet obsypu"-117,183</t>
  </si>
  <si>
    <t>"odpočet lože"-18,473</t>
  </si>
  <si>
    <t>"odpočet šachtet ŠD1-ŠD7"-(2*1*0,8*1,1+5*1*0,8*2)</t>
  </si>
  <si>
    <t>"pro vsak" -12,21*(2,54-0,15-0,81)*(1,5+2,5)/2</t>
  </si>
  <si>
    <t>12</t>
  </si>
  <si>
    <t>M</t>
  </si>
  <si>
    <t>58333651</t>
  </si>
  <si>
    <t>kamenivo těžené hrubé frakce 8-16</t>
  </si>
  <si>
    <t>1475791080</t>
  </si>
  <si>
    <t>"pod dlažbu"0,4*0,8*5,4</t>
  </si>
  <si>
    <t>13</t>
  </si>
  <si>
    <t>58981124</t>
  </si>
  <si>
    <t>recyklát betonový frakce 16/32</t>
  </si>
  <si>
    <t>-1019452710</t>
  </si>
  <si>
    <t>14</t>
  </si>
  <si>
    <t>175151101</t>
  </si>
  <si>
    <t>Obsypání potrubí strojně sypaninou bez prohození, uloženou do 3 m</t>
  </si>
  <si>
    <t>973611534</t>
  </si>
  <si>
    <t>"počítáno 300mm nad potrubí"</t>
  </si>
  <si>
    <t>"trasa DN 300"(226,5-14,83)*0,6*0,9-pi*(0,15*0,15)*(226,5-14,83)</t>
  </si>
  <si>
    <t>"trasa DN 250" 22,7*0,6*0,9-pi*(0,125*0,125)*22,7</t>
  </si>
  <si>
    <t>"pro přípojky uliční vpusti UV1-UV2 DN150"0,6*0,45*(5,1+3,7)-(pi*(0,075*0,075)*(5,1+3,7))</t>
  </si>
  <si>
    <t>"pro přípojky uliční vpusti UV3-UV6 DN200"0,9*0,5*(3,15+1,85+3,3+2,4)-(pi*0,1*0,1)*(3,15+1,85+3,3+2,4)</t>
  </si>
  <si>
    <t>"obsyp vsaku"1*(1,5+2)/2*12,3 -5*1,6</t>
  </si>
  <si>
    <t>58337331</t>
  </si>
  <si>
    <t>štěrkopísek frakce 0/22</t>
  </si>
  <si>
    <t>-913197903</t>
  </si>
  <si>
    <t>51</t>
  </si>
  <si>
    <t>58333674</t>
  </si>
  <si>
    <t>kamenivo těžené hrubé frakce 16/32</t>
  </si>
  <si>
    <t>52532227</t>
  </si>
  <si>
    <t>"obsyp vsaku"1*(1,5+2)/2*12,3-5*1,6</t>
  </si>
  <si>
    <t>59</t>
  </si>
  <si>
    <t>895971/R</t>
  </si>
  <si>
    <t xml:space="preserve">Osazení zasakovací box z polypropylenu PP bez revize pro vsakování jednořadová galerie </t>
  </si>
  <si>
    <t>-2081666300</t>
  </si>
  <si>
    <t>"dle výkazu projektanta"12,3</t>
  </si>
  <si>
    <t>60</t>
  </si>
  <si>
    <t>56241552</t>
  </si>
  <si>
    <t xml:space="preserve">spojka - klip pro akumulační box  </t>
  </si>
  <si>
    <t>kus</t>
  </si>
  <si>
    <t>536050504</t>
  </si>
  <si>
    <t>61</t>
  </si>
  <si>
    <t>56241647</t>
  </si>
  <si>
    <t>geotextilie filtrační 300 g/m2 vsakovacího tunelu</t>
  </si>
  <si>
    <t>1938408916</t>
  </si>
  <si>
    <t>"obalení boxu tělo a čela"((0,81*2+1,3)*12,3+2*2*0,78*0,48)*1,2</t>
  </si>
  <si>
    <t>"na celé balení"6</t>
  </si>
  <si>
    <t>62</t>
  </si>
  <si>
    <t>56241640.NCL</t>
  </si>
  <si>
    <t xml:space="preserve">Vsakovací tunel  S Krecht T-1600 - střední tunel 2,3x0,81x1,3</t>
  </si>
  <si>
    <t>824004117</t>
  </si>
  <si>
    <t>63</t>
  </si>
  <si>
    <t>56241046.NCL</t>
  </si>
  <si>
    <t>Vsakovací tunel zakončení - pár</t>
  </si>
  <si>
    <t>1308002433</t>
  </si>
  <si>
    <t>16</t>
  </si>
  <si>
    <t>451573111</t>
  </si>
  <si>
    <t>Lože pod potrubí otevřený výkop ze štěrkopísku</t>
  </si>
  <si>
    <t>542679896</t>
  </si>
  <si>
    <t>"trasa DN 300"(226,5 -12,3)*0,6*0,1</t>
  </si>
  <si>
    <t>"trasa DN 250" 22,7 *0,6*0,1</t>
  </si>
  <si>
    <t>"pro přípojky uliční vpusti UV1-UV2"0,6*0,1*(5,1+3,7)</t>
  </si>
  <si>
    <t>"pro přípojky uliční vpusti UV3-UV6"0,9*0,1*(3,15+1,85+3,3+2,4)</t>
  </si>
  <si>
    <t>"pod vsak"0,15*12,3*1,5</t>
  </si>
  <si>
    <t>52</t>
  </si>
  <si>
    <t>596211110</t>
  </si>
  <si>
    <t>Kladení zámkové dlažby komunikací pro pěší tl 60 mm skupiny A pl do 50 m2</t>
  </si>
  <si>
    <t>2120003947</t>
  </si>
  <si>
    <t>"zpětné zadláždění"5,4</t>
  </si>
  <si>
    <t>67</t>
  </si>
  <si>
    <t>78986</t>
  </si>
  <si>
    <t>Příplatek za označní umístění záslepky na uliční vpusti v terénu</t>
  </si>
  <si>
    <t>ks</t>
  </si>
  <si>
    <t>551441952</t>
  </si>
  <si>
    <t>65</t>
  </si>
  <si>
    <t>78987</t>
  </si>
  <si>
    <t>D+M KGK víčka (záslepky) na potrubí uličních přípojek DN150</t>
  </si>
  <si>
    <t>1795463450</t>
  </si>
  <si>
    <t>66</t>
  </si>
  <si>
    <t>78988</t>
  </si>
  <si>
    <t>D+M KGK víčka (záslepky) na potrubí uličních přípojek DN200</t>
  </si>
  <si>
    <t>-1834532684</t>
  </si>
  <si>
    <t>"ŠD3-ŠD6"4</t>
  </si>
  <si>
    <t>64</t>
  </si>
  <si>
    <t>871265211</t>
  </si>
  <si>
    <t>Kanalizační potrubí z tvrdého PVC jednovrstvé tuhost třídy SN4 DN 110</t>
  </si>
  <si>
    <t>-1012665337</t>
  </si>
  <si>
    <t>"vzduchové potrubí"3,5</t>
  </si>
  <si>
    <t>26</t>
  </si>
  <si>
    <t>871315211</t>
  </si>
  <si>
    <t>Kanalizační potrubí z tvrdého PVC jednovrstvé tuhost třídy SN4 DN 160</t>
  </si>
  <si>
    <t>-555269909</t>
  </si>
  <si>
    <t xml:space="preserve">"přípojky uličních vpustí UV1-UV2"5,1+3,7 </t>
  </si>
  <si>
    <t>27</t>
  </si>
  <si>
    <t>871355211</t>
  </si>
  <si>
    <t>Kanalizační potrubí z tvrdého PVC jednovrstvé tuhost třídy SN4 DN 200</t>
  </si>
  <si>
    <t>-1511201228</t>
  </si>
  <si>
    <t>"přípojky uličních vpustí UV3-UV6" 3,15+1,85+3,3+2,5</t>
  </si>
  <si>
    <t>871370410</t>
  </si>
  <si>
    <t>Montáž kanalizačního potrubí korugovaného do SN 10 z polypropylenu DN 300</t>
  </si>
  <si>
    <t>1525177617</t>
  </si>
  <si>
    <t>"DN 300"226,5-12,3</t>
  </si>
  <si>
    <t>"DN 250"22,7</t>
  </si>
  <si>
    <t>22</t>
  </si>
  <si>
    <t>28617046a</t>
  </si>
  <si>
    <t>trubka kanalizační PP korugovaná DN 300x6000 mm SN 10</t>
  </si>
  <si>
    <t>-352952016</t>
  </si>
  <si>
    <t>25</t>
  </si>
  <si>
    <t>28617045</t>
  </si>
  <si>
    <t>trubka kanalizační PP korugovaná DN 250x6000 mm SN 10</t>
  </si>
  <si>
    <t>-663025696</t>
  </si>
  <si>
    <t>23</t>
  </si>
  <si>
    <t>877375121</t>
  </si>
  <si>
    <t>Výřez a montáž tvarovek odbočných na potrubí z kanalizačních trub z PVC DN 300</t>
  </si>
  <si>
    <t>-1507576555</t>
  </si>
  <si>
    <t>"napojení UV3-UV6"4</t>
  </si>
  <si>
    <t>29</t>
  </si>
  <si>
    <t>28617383</t>
  </si>
  <si>
    <t>odbočka kanalizace PP korugované DN 300/200 45°</t>
  </si>
  <si>
    <t>671529590</t>
  </si>
  <si>
    <t>"pro UV3-UV6"4</t>
  </si>
  <si>
    <t>31</t>
  </si>
  <si>
    <t>28614761</t>
  </si>
  <si>
    <t>koleno kanalizační žebrované PP 45° 315mm</t>
  </si>
  <si>
    <t>1140841366</t>
  </si>
  <si>
    <t>69</t>
  </si>
  <si>
    <t>87737599</t>
  </si>
  <si>
    <t>Napojení potrubí do šachty ŠD7</t>
  </si>
  <si>
    <t>1671858885</t>
  </si>
  <si>
    <t>"napojení UV1-UV2"2</t>
  </si>
  <si>
    <t>74</t>
  </si>
  <si>
    <t>892351111</t>
  </si>
  <si>
    <t>Tlaková zkouška vodou potrubí DN 150 nebo 200</t>
  </si>
  <si>
    <t>-1016599654</t>
  </si>
  <si>
    <t>71</t>
  </si>
  <si>
    <t>892362121</t>
  </si>
  <si>
    <t>Tlaková zkouška vzduchem potrubí DN 250 těsnícím vakem ucpávkovým</t>
  </si>
  <si>
    <t>úsek</t>
  </si>
  <si>
    <t>-1728710932</t>
  </si>
  <si>
    <t>72</t>
  </si>
  <si>
    <t>892372121</t>
  </si>
  <si>
    <t>Tlaková zkouška vzduchem potrubí DN 300 těsnícím vakem ucpávkovým</t>
  </si>
  <si>
    <t>426851799</t>
  </si>
  <si>
    <t>32</t>
  </si>
  <si>
    <t>894411311</t>
  </si>
  <si>
    <t>Osazení železobetonových dílců pro šachty skruží rovných</t>
  </si>
  <si>
    <t>-1526676584</t>
  </si>
  <si>
    <t>"ŠD1-ŠD7"9</t>
  </si>
  <si>
    <t>33</t>
  </si>
  <si>
    <t>59224052</t>
  </si>
  <si>
    <t>skruž pro kanalizační šachty se zabudovanými stupadly 100 x 100 x 12 cm</t>
  </si>
  <si>
    <t>1712220279</t>
  </si>
  <si>
    <t>"ŠD2"1</t>
  </si>
  <si>
    <t>34</t>
  </si>
  <si>
    <t>59224160</t>
  </si>
  <si>
    <t>skruž kanalizační s ocelovými stupadly 100 x 25 x 12 cm</t>
  </si>
  <si>
    <t>1014195242</t>
  </si>
  <si>
    <t>"ŠD1,2,3,6"4</t>
  </si>
  <si>
    <t>42</t>
  </si>
  <si>
    <t>59224161</t>
  </si>
  <si>
    <t>skruž kanalizační s ocelovými stupadly 100 x 50 x 12 cm</t>
  </si>
  <si>
    <t>1928020980</t>
  </si>
  <si>
    <t>"ŠD1,2,3,4"4</t>
  </si>
  <si>
    <t>35</t>
  </si>
  <si>
    <t>894412411</t>
  </si>
  <si>
    <t>Osazení železobetonových dílců pro šachty skruží přechodových</t>
  </si>
  <si>
    <t>-1980256079</t>
  </si>
  <si>
    <t>"konus"7</t>
  </si>
  <si>
    <t>"prstence" 5</t>
  </si>
  <si>
    <t>36</t>
  </si>
  <si>
    <t>59224056</t>
  </si>
  <si>
    <t>kónus pro kanalizační šachty s kapsovým stupadlem 100/62,5 x 67 x 12 cm</t>
  </si>
  <si>
    <t>-578395117</t>
  </si>
  <si>
    <t>"ŠD1-5"5</t>
  </si>
  <si>
    <t>44</t>
  </si>
  <si>
    <t>592240099</t>
  </si>
  <si>
    <t>dílec betonový přechodový 100/62,5x27cm</t>
  </si>
  <si>
    <t>-55586892</t>
  </si>
  <si>
    <t>"ŠD6-7"2</t>
  </si>
  <si>
    <t>37</t>
  </si>
  <si>
    <t>59224135</t>
  </si>
  <si>
    <t>prstenec betonový vyrovnávací 62,5x6x9 cm</t>
  </si>
  <si>
    <t>272217761</t>
  </si>
  <si>
    <t>"ŠD 4,6"2</t>
  </si>
  <si>
    <t>38</t>
  </si>
  <si>
    <t>59224176</t>
  </si>
  <si>
    <t>prstenec betonový vyrovnávací 62,5x8x12 cm</t>
  </si>
  <si>
    <t>-961165258</t>
  </si>
  <si>
    <t>"ŠD4"1</t>
  </si>
  <si>
    <t>39</t>
  </si>
  <si>
    <t>59224013</t>
  </si>
  <si>
    <t>prstenec betonový vyrovnávací ke krytu šachty 62,5x10x10 cm</t>
  </si>
  <si>
    <t>960279225</t>
  </si>
  <si>
    <t>"ŠD 5,7"2</t>
  </si>
  <si>
    <t>40</t>
  </si>
  <si>
    <t>894414111</t>
  </si>
  <si>
    <t>Osazení železobetonových dílců pro šachty skruží základových (dno)</t>
  </si>
  <si>
    <t>-1102544144</t>
  </si>
  <si>
    <t>"ŠD1-6"6</t>
  </si>
  <si>
    <t>"ŠD7"1</t>
  </si>
  <si>
    <t>41</t>
  </si>
  <si>
    <t>59224033</t>
  </si>
  <si>
    <t xml:space="preserve">dno betonové šachtové DN 300    100 x 72 cm</t>
  </si>
  <si>
    <t>-2080652787</t>
  </si>
  <si>
    <t>43</t>
  </si>
  <si>
    <t>592240339</t>
  </si>
  <si>
    <t xml:space="preserve">dno betonové šachtové DN 250    100 x 72 cm</t>
  </si>
  <si>
    <t>1345682799</t>
  </si>
  <si>
    <t>45</t>
  </si>
  <si>
    <t>899104112</t>
  </si>
  <si>
    <t>Osazení poklopů litinových nebo ocelových včetně rámů pro třídu zatížení D400, E600</t>
  </si>
  <si>
    <t>1590188290</t>
  </si>
  <si>
    <t>46</t>
  </si>
  <si>
    <t>28661778</t>
  </si>
  <si>
    <t>poklop šachtový litinový 425/40t - plný tvárná litina</t>
  </si>
  <si>
    <t>138215538</t>
  </si>
  <si>
    <t>47</t>
  </si>
  <si>
    <t>28661770.WVN</t>
  </si>
  <si>
    <t xml:space="preserve">POKLOP LITINOVÝ  B125 BETONOVÝ RÁM BEGU</t>
  </si>
  <si>
    <t>-1904846286</t>
  </si>
  <si>
    <t>24</t>
  </si>
  <si>
    <t>998276101</t>
  </si>
  <si>
    <t>Přesun hmot pro trubní vedení z trub z plastických hmot otevřený výkop</t>
  </si>
  <si>
    <t>-741288430</t>
  </si>
  <si>
    <t>48</t>
  </si>
  <si>
    <t>HZS1431</t>
  </si>
  <si>
    <t>Hodinová zúčtovací sazba dělník inženýrských sítí</t>
  </si>
  <si>
    <t>hod</t>
  </si>
  <si>
    <t>512</t>
  </si>
  <si>
    <t>148097719</t>
  </si>
  <si>
    <t>"vytyčení sítí"3</t>
  </si>
  <si>
    <t>50</t>
  </si>
  <si>
    <t>012103000</t>
  </si>
  <si>
    <t>Geodetické práce před výstavbou</t>
  </si>
  <si>
    <t>1024</t>
  </si>
  <si>
    <t>-1629222970</t>
  </si>
  <si>
    <t>49</t>
  </si>
  <si>
    <t>012303000</t>
  </si>
  <si>
    <t>Geodetické práce po výstavbě</t>
  </si>
  <si>
    <t>1535521406</t>
  </si>
  <si>
    <t>57</t>
  </si>
  <si>
    <t>043134000</t>
  </si>
  <si>
    <t>Zkoušky zatěžovací hutnící</t>
  </si>
  <si>
    <t>151409772</t>
  </si>
  <si>
    <t>VP - Vícepráce</t>
  </si>
  <si>
    <t>PN</t>
  </si>
  <si>
    <t xml:space="preserve">625-02 - SO 300.2 část 1 - odvodnění Seifertovi ulice </t>
  </si>
  <si>
    <t>-324420598</t>
  </si>
  <si>
    <t>"pro UV7-UV8"0,8*0,2*(3,4+1,8)</t>
  </si>
  <si>
    <t>456232506</t>
  </si>
  <si>
    <t>"pro UV7-UV8"0,8*1,27*(3,4+1,8)</t>
  </si>
  <si>
    <t>-1944281388</t>
  </si>
  <si>
    <t>162201101</t>
  </si>
  <si>
    <t>Vodorovné přemístění do 20 m výkopku/sypaniny z horniny tř. 1 až 4</t>
  </si>
  <si>
    <t>-1731859649</t>
  </si>
  <si>
    <t>"výkop"0,832+5,283</t>
  </si>
  <si>
    <t>"obsyp"-1,917</t>
  </si>
  <si>
    <t>"lože"-0,416</t>
  </si>
  <si>
    <t>"zemina zpět"-3,619</t>
  </si>
  <si>
    <t>-706782704</t>
  </si>
  <si>
    <t>"zpět zemina"</t>
  </si>
  <si>
    <t>"pro UV7-UV8"0,8*0,87*(1,8+3,4 )</t>
  </si>
  <si>
    <t>1985117899</t>
  </si>
  <si>
    <t>"pro UV7-UV8"0,8*0,5*(1,8+3,4)-pi*(0,1*0,1)*(1,8+3,4)</t>
  </si>
  <si>
    <t>534537274</t>
  </si>
  <si>
    <t>181301101</t>
  </si>
  <si>
    <t>Rozprostření ornice tl vrstvy do 100 mm pl do 500 m2 v rovině nebo ve svahu do 1:5</t>
  </si>
  <si>
    <t>-1697922331</t>
  </si>
  <si>
    <t>0,163/0,1</t>
  </si>
  <si>
    <t>2142298983</t>
  </si>
  <si>
    <t>"pro UV7-UV8" (3,4+1,8)*0,1*0,8</t>
  </si>
  <si>
    <t>1131995050</t>
  </si>
  <si>
    <t>-2081267286</t>
  </si>
  <si>
    <t>2050825451</t>
  </si>
  <si>
    <t>"UV7+UV8"3,4+1,8</t>
  </si>
  <si>
    <t>-1451626216</t>
  </si>
  <si>
    <t>17</t>
  </si>
  <si>
    <t>-1319305981</t>
  </si>
  <si>
    <t>1564005389</t>
  </si>
  <si>
    <t>19</t>
  </si>
  <si>
    <t>-277983093</t>
  </si>
  <si>
    <t>20</t>
  </si>
  <si>
    <t>16404459</t>
  </si>
  <si>
    <t>1590139772</t>
  </si>
  <si>
    <t>625-03 - SO 300.2 část 2 - odvodnění Seifertovi ulice</t>
  </si>
  <si>
    <t xml:space="preserve">    2 - Zakládání</t>
  </si>
  <si>
    <t>112151013</t>
  </si>
  <si>
    <t xml:space="preserve">Volné kácení stromů s rozřezáním a odvětvením  </t>
  </si>
  <si>
    <t>257088700</t>
  </si>
  <si>
    <t>30</t>
  </si>
  <si>
    <t>1402135199</t>
  </si>
  <si>
    <t>"pro UV11-UV12"0,8*0,2*(6,1+12,8)</t>
  </si>
  <si>
    <t>"pro vsakovací rýhu"142*0,2 *0,8</t>
  </si>
  <si>
    <t>"pro suchou retenci"5*0,2*3,5</t>
  </si>
  <si>
    <t>-334726437</t>
  </si>
  <si>
    <t>"pro UV11-UV12"0,8*1,2*(6,1+12,8)</t>
  </si>
  <si>
    <t>"pro vsakovací rýhu"142*1 *0,8</t>
  </si>
  <si>
    <t>"pro suchou retenci"5*1,1*3,5</t>
  </si>
  <si>
    <t>787727749</t>
  </si>
  <si>
    <t>-103580024</t>
  </si>
  <si>
    <t>"výkop"29,244+150,994</t>
  </si>
  <si>
    <t>"obsyp"-118,057</t>
  </si>
  <si>
    <t>"lože"-22,7</t>
  </si>
  <si>
    <t>"zemina zpět"-21,568</t>
  </si>
  <si>
    <t>-417396831</t>
  </si>
  <si>
    <t>1335424638</t>
  </si>
  <si>
    <t>849974380</t>
  </si>
  <si>
    <t>1154381049</t>
  </si>
  <si>
    <t>"pro UV11-UV12"0,8*0,6*(6,1+12,8)</t>
  </si>
  <si>
    <t>"pro vsakovací rýhu"142*0,11 *0,8</t>
  </si>
  <si>
    <t>"pro vsakovací poldr lomový kámen"4</t>
  </si>
  <si>
    <t>213536336</t>
  </si>
  <si>
    <t>"pro vsakovací rýhu frakce 16-32"142*1*0,8-pi*(0,075*0,075)*142</t>
  </si>
  <si>
    <t>"pro UV11-UV12"0,8*0,5*(6,1+12,8)-pi*(0,1*0,1)*(6,1+12,8)</t>
  </si>
  <si>
    <t>-967251639</t>
  </si>
  <si>
    <t>-61323978</t>
  </si>
  <si>
    <t>58380652</t>
  </si>
  <si>
    <t>kámen lomový neupravený tříděný frakce 0/250</t>
  </si>
  <si>
    <t>-393863912</t>
  </si>
  <si>
    <t>183101215</t>
  </si>
  <si>
    <t xml:space="preserve">Jamky pro výsadbu s výměnou 50 % půdy zeminy tř 1 až 4   v rovině a svahu do 1:5</t>
  </si>
  <si>
    <t>-1238477472</t>
  </si>
  <si>
    <t>184102199</t>
  </si>
  <si>
    <t>Výsadba dřeviny s balem do jamky se zalitím v rovině a svahu do 1:5</t>
  </si>
  <si>
    <t>2135896420</t>
  </si>
  <si>
    <t>02650668</t>
  </si>
  <si>
    <t>Javor červený průměr 120-140mm, výška 1m</t>
  </si>
  <si>
    <t>-1291609459</t>
  </si>
  <si>
    <t>211971110</t>
  </si>
  <si>
    <t>Zřízení opláštění žeber nebo trativodů geotextilií v rýze nebo zářezu sklonu do 1:2</t>
  </si>
  <si>
    <t>885339266</t>
  </si>
  <si>
    <t>142*(2*1+2*0,8)</t>
  </si>
  <si>
    <t>69311068</t>
  </si>
  <si>
    <t>geotextilie netkaná PP 300g/m2</t>
  </si>
  <si>
    <t>-812724003</t>
  </si>
  <si>
    <t>212752213</t>
  </si>
  <si>
    <t>Trativod z drenážních trubek plastových flexibilních D do 160 mm včetně lože otevřený výkop</t>
  </si>
  <si>
    <t>-1535959988</t>
  </si>
  <si>
    <t>1093916369</t>
  </si>
  <si>
    <t>"pro vsakovací rýhu"142*0,2*0,8</t>
  </si>
  <si>
    <t>1423902408</t>
  </si>
  <si>
    <t>-480836474</t>
  </si>
  <si>
    <t>-2065119043</t>
  </si>
  <si>
    <t>"UV11+UV12"6,1+12,8</t>
  </si>
  <si>
    <t>Napojení potrubí do šachty ŠD6</t>
  </si>
  <si>
    <t>1794572337</t>
  </si>
  <si>
    <t>"napojení UV11-UV12"2</t>
  </si>
  <si>
    <t>-541619971</t>
  </si>
  <si>
    <t>1025077073</t>
  </si>
  <si>
    <t>1142770131</t>
  </si>
  <si>
    <t>-987511603</t>
  </si>
  <si>
    <t>28</t>
  </si>
  <si>
    <t>-281679917</t>
  </si>
  <si>
    <t>-700175806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</si>
</sst>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7" fillId="0" borderId="0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8" fillId="0" borderId="0" xfId="0" applyFont="1" applyAlignment="1">
      <alignment horizontal="left" vertical="center"/>
    </xf>
    <xf numFmtId="0" fontId="0" fillId="0" borderId="0" xfId="0" applyBorder="1" applyProtection="1"/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center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21" fillId="0" borderId="0" xfId="0" applyFont="1" applyBorder="1" applyAlignment="1" applyProtection="1">
      <alignment horizontal="left" vertical="center"/>
    </xf>
    <xf numFmtId="4" fontId="13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2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22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left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3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4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4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19" fillId="0" borderId="22" xfId="0" applyFont="1" applyBorder="1" applyAlignment="1" applyProtection="1">
      <alignment horizontal="center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0" fontId="19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27" fillId="0" borderId="0" xfId="0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horizontal="right" vertical="center"/>
    </xf>
    <xf numFmtId="4" fontId="27" fillId="0" borderId="0" xfId="0" applyNumberFormat="1" applyFont="1" applyBorder="1" applyAlignment="1" applyProtection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 wrapText="1"/>
    </xf>
    <xf numFmtId="0" fontId="31" fillId="0" borderId="0" xfId="0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2" fillId="0" borderId="14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2" fillId="0" borderId="16" xfId="0" applyNumberFormat="1" applyFont="1" applyBorder="1" applyAlignment="1" applyProtection="1">
      <alignment vertical="center"/>
    </xf>
    <xf numFmtId="4" fontId="32" fillId="0" borderId="17" xfId="0" applyNumberFormat="1" applyFont="1" applyBorder="1" applyAlignment="1" applyProtection="1">
      <alignment vertical="center"/>
    </xf>
    <xf numFmtId="166" fontId="32" fillId="0" borderId="17" xfId="0" applyNumberFormat="1" applyFont="1" applyBorder="1" applyAlignment="1" applyProtection="1">
      <alignment vertical="center"/>
    </xf>
    <xf numFmtId="4" fontId="32" fillId="0" borderId="18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164" fontId="24" fillId="4" borderId="11" xfId="0" applyNumberFormat="1" applyFont="1" applyFill="1" applyBorder="1" applyAlignment="1" applyProtection="1">
      <alignment horizontal="center" vertical="center"/>
      <protection locked="0"/>
    </xf>
    <xf numFmtId="0" fontId="24" fillId="4" borderId="12" xfId="0" applyFont="1" applyFill="1" applyBorder="1" applyAlignment="1" applyProtection="1">
      <alignment horizontal="center" vertical="center"/>
      <protection locked="0"/>
    </xf>
    <xf numFmtId="4" fontId="24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4" fillId="4" borderId="14" xfId="0" applyNumberFormat="1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Border="1" applyAlignment="1" applyProtection="1">
      <alignment horizontal="center" vertical="center"/>
      <protection locked="0"/>
    </xf>
    <xf numFmtId="4" fontId="24" fillId="0" borderId="15" xfId="0" applyNumberFormat="1" applyFont="1" applyBorder="1" applyAlignment="1" applyProtection="1">
      <alignment vertical="center"/>
    </xf>
    <xf numFmtId="164" fontId="24" fillId="4" borderId="16" xfId="0" applyNumberFormat="1" applyFont="1" applyFill="1" applyBorder="1" applyAlignment="1" applyProtection="1">
      <alignment horizontal="center" vertical="center"/>
      <protection locked="0"/>
    </xf>
    <xf numFmtId="0" fontId="24" fillId="4" borderId="17" xfId="0" applyFont="1" applyFill="1" applyBorder="1" applyAlignment="1" applyProtection="1">
      <alignment horizontal="center" vertical="center"/>
      <protection locked="0"/>
    </xf>
    <xf numFmtId="4" fontId="24" fillId="0" borderId="18" xfId="0" applyNumberFormat="1" applyFont="1" applyBorder="1" applyAlignment="1" applyProtection="1">
      <alignment vertical="center"/>
    </xf>
    <xf numFmtId="0" fontId="27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4" fontId="27" fillId="6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5" fillId="2" borderId="0" xfId="1" applyFont="1" applyFill="1" applyAlignment="1" applyProtection="1">
      <alignment horizontal="center" vertical="center"/>
    </xf>
    <xf numFmtId="0" fontId="19" fillId="0" borderId="0" xfId="0" applyFont="1" applyBorder="1" applyAlignment="1" applyProtection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33" fillId="0" borderId="0" xfId="0" applyFont="1" applyBorder="1" applyAlignment="1" applyProtection="1">
      <alignment horizontal="left" vertical="center"/>
    </xf>
    <xf numFmtId="4" fontId="33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34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9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4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4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7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 wrapText="1"/>
    </xf>
    <xf numFmtId="167" fontId="11" fillId="0" borderId="0" xfId="0" applyNumberFormat="1" applyFont="1" applyBorder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37" fillId="0" borderId="25" xfId="0" applyFont="1" applyBorder="1" applyAlignment="1" applyProtection="1">
      <alignment horizontal="center" vertical="center"/>
    </xf>
    <xf numFmtId="49" fontId="37" fillId="0" borderId="25" xfId="0" applyNumberFormat="1" applyFont="1" applyBorder="1" applyAlignment="1" applyProtection="1">
      <alignment horizontal="left" vertical="center" wrapText="1"/>
    </xf>
    <xf numFmtId="0" fontId="37" fillId="0" borderId="25" xfId="0" applyFont="1" applyBorder="1" applyAlignment="1" applyProtection="1">
      <alignment horizontal="left" vertical="center" wrapText="1"/>
    </xf>
    <xf numFmtId="0" fontId="37" fillId="0" borderId="25" xfId="0" applyFont="1" applyBorder="1" applyAlignment="1" applyProtection="1">
      <alignment horizontal="center" vertical="center" wrapText="1"/>
    </xf>
    <xf numFmtId="167" fontId="37" fillId="0" borderId="25" xfId="0" applyNumberFormat="1" applyFont="1" applyBorder="1" applyAlignment="1" applyProtection="1">
      <alignment vertical="center"/>
    </xf>
    <xf numFmtId="4" fontId="37" fillId="4" borderId="25" xfId="0" applyNumberFormat="1" applyFont="1" applyFill="1" applyBorder="1" applyAlignment="1" applyProtection="1">
      <alignment vertical="center"/>
      <protection locked="0"/>
    </xf>
    <xf numFmtId="4" fontId="37" fillId="4" borderId="25" xfId="0" applyNumberFormat="1" applyFont="1" applyFill="1" applyBorder="1" applyAlignment="1" applyProtection="1">
      <alignment vertical="center"/>
    </xf>
    <xf numFmtId="4" fontId="37" fillId="0" borderId="25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5"/>
      <c r="AH1" s="15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</row>
    <row r="2" ht="36.96" customHeight="1">
      <c r="C2" s="21" t="s">
        <v>7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R2" s="23" t="s">
        <v>8</v>
      </c>
      <c r="BS2" s="24" t="s">
        <v>9</v>
      </c>
      <c r="BT2" s="24" t="s">
        <v>10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11</v>
      </c>
    </row>
    <row r="4" ht="36.96" customHeight="1">
      <c r="B4" s="28"/>
      <c r="C4" s="29" t="s">
        <v>12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1"/>
      <c r="AS4" s="22" t="s">
        <v>13</v>
      </c>
      <c r="BE4" s="32" t="s">
        <v>14</v>
      </c>
      <c r="BS4" s="24" t="s">
        <v>15</v>
      </c>
    </row>
    <row r="5" ht="14.4" customHeight="1">
      <c r="B5" s="28"/>
      <c r="C5" s="33"/>
      <c r="D5" s="34" t="s">
        <v>16</v>
      </c>
      <c r="E5" s="33"/>
      <c r="F5" s="33"/>
      <c r="G5" s="33"/>
      <c r="H5" s="33"/>
      <c r="I5" s="33"/>
      <c r="J5" s="33"/>
      <c r="K5" s="35" t="s">
        <v>17</v>
      </c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1"/>
      <c r="BE5" s="36" t="s">
        <v>18</v>
      </c>
      <c r="BS5" s="24" t="s">
        <v>9</v>
      </c>
    </row>
    <row r="6" ht="36.96" customHeight="1">
      <c r="B6" s="28"/>
      <c r="C6" s="33"/>
      <c r="D6" s="37" t="s">
        <v>19</v>
      </c>
      <c r="E6" s="33"/>
      <c r="F6" s="33"/>
      <c r="G6" s="33"/>
      <c r="H6" s="33"/>
      <c r="I6" s="33"/>
      <c r="J6" s="33"/>
      <c r="K6" s="38" t="s">
        <v>20</v>
      </c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1"/>
      <c r="BE6" s="39"/>
      <c r="BS6" s="24" t="s">
        <v>9</v>
      </c>
    </row>
    <row r="7" ht="14.4" customHeight="1">
      <c r="B7" s="28"/>
      <c r="C7" s="33"/>
      <c r="D7" s="40" t="s">
        <v>21</v>
      </c>
      <c r="E7" s="33"/>
      <c r="F7" s="33"/>
      <c r="G7" s="33"/>
      <c r="H7" s="33"/>
      <c r="I7" s="33"/>
      <c r="J7" s="33"/>
      <c r="K7" s="35" t="s">
        <v>22</v>
      </c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40" t="s">
        <v>23</v>
      </c>
      <c r="AL7" s="33"/>
      <c r="AM7" s="33"/>
      <c r="AN7" s="35" t="s">
        <v>22</v>
      </c>
      <c r="AO7" s="33"/>
      <c r="AP7" s="33"/>
      <c r="AQ7" s="31"/>
      <c r="BE7" s="39"/>
      <c r="BS7" s="24" t="s">
        <v>9</v>
      </c>
    </row>
    <row r="8" ht="14.4" customHeight="1">
      <c r="B8" s="28"/>
      <c r="C8" s="33"/>
      <c r="D8" s="40" t="s">
        <v>24</v>
      </c>
      <c r="E8" s="33"/>
      <c r="F8" s="33"/>
      <c r="G8" s="33"/>
      <c r="H8" s="33"/>
      <c r="I8" s="33"/>
      <c r="J8" s="33"/>
      <c r="K8" s="35" t="s">
        <v>25</v>
      </c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40" t="s">
        <v>26</v>
      </c>
      <c r="AL8" s="33"/>
      <c r="AM8" s="33"/>
      <c r="AN8" s="41" t="s">
        <v>27</v>
      </c>
      <c r="AO8" s="33"/>
      <c r="AP8" s="33"/>
      <c r="AQ8" s="31"/>
      <c r="BE8" s="39"/>
      <c r="BS8" s="24" t="s">
        <v>9</v>
      </c>
    </row>
    <row r="9" ht="14.4" customHeight="1">
      <c r="B9" s="28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1"/>
      <c r="BE9" s="39"/>
      <c r="BS9" s="24" t="s">
        <v>9</v>
      </c>
    </row>
    <row r="10" ht="14.4" customHeight="1">
      <c r="B10" s="28"/>
      <c r="C10" s="33"/>
      <c r="D10" s="40" t="s">
        <v>28</v>
      </c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40" t="s">
        <v>29</v>
      </c>
      <c r="AL10" s="33"/>
      <c r="AM10" s="33"/>
      <c r="AN10" s="35" t="s">
        <v>22</v>
      </c>
      <c r="AO10" s="33"/>
      <c r="AP10" s="33"/>
      <c r="AQ10" s="31"/>
      <c r="BE10" s="39"/>
      <c r="BS10" s="24" t="s">
        <v>9</v>
      </c>
    </row>
    <row r="11" ht="18.48" customHeight="1">
      <c r="B11" s="28"/>
      <c r="C11" s="33"/>
      <c r="D11" s="33"/>
      <c r="E11" s="35" t="s">
        <v>25</v>
      </c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40" t="s">
        <v>30</v>
      </c>
      <c r="AL11" s="33"/>
      <c r="AM11" s="33"/>
      <c r="AN11" s="35" t="s">
        <v>22</v>
      </c>
      <c r="AO11" s="33"/>
      <c r="AP11" s="33"/>
      <c r="AQ11" s="31"/>
      <c r="BE11" s="39"/>
      <c r="BS11" s="24" t="s">
        <v>9</v>
      </c>
    </row>
    <row r="12" ht="6.96" customHeight="1">
      <c r="B12" s="28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1"/>
      <c r="BE12" s="39"/>
      <c r="BS12" s="24" t="s">
        <v>9</v>
      </c>
    </row>
    <row r="13" ht="14.4" customHeight="1">
      <c r="B13" s="28"/>
      <c r="C13" s="33"/>
      <c r="D13" s="40" t="s">
        <v>31</v>
      </c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40" t="s">
        <v>29</v>
      </c>
      <c r="AL13" s="33"/>
      <c r="AM13" s="33"/>
      <c r="AN13" s="42" t="s">
        <v>32</v>
      </c>
      <c r="AO13" s="33"/>
      <c r="AP13" s="33"/>
      <c r="AQ13" s="31"/>
      <c r="BE13" s="39"/>
      <c r="BS13" s="24" t="s">
        <v>9</v>
      </c>
    </row>
    <row r="14">
      <c r="B14" s="28"/>
      <c r="C14" s="33"/>
      <c r="D14" s="33"/>
      <c r="E14" s="42" t="s">
        <v>32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30</v>
      </c>
      <c r="AL14" s="33"/>
      <c r="AM14" s="33"/>
      <c r="AN14" s="42" t="s">
        <v>32</v>
      </c>
      <c r="AO14" s="33"/>
      <c r="AP14" s="33"/>
      <c r="AQ14" s="31"/>
      <c r="BE14" s="39"/>
      <c r="BS14" s="24" t="s">
        <v>9</v>
      </c>
    </row>
    <row r="15" ht="6.96" customHeight="1">
      <c r="B15" s="28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1"/>
      <c r="BE15" s="39"/>
      <c r="BS15" s="24" t="s">
        <v>6</v>
      </c>
    </row>
    <row r="16" ht="14.4" customHeight="1">
      <c r="B16" s="28"/>
      <c r="C16" s="33"/>
      <c r="D16" s="40" t="s">
        <v>33</v>
      </c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40" t="s">
        <v>29</v>
      </c>
      <c r="AL16" s="33"/>
      <c r="AM16" s="33"/>
      <c r="AN16" s="35" t="s">
        <v>22</v>
      </c>
      <c r="AO16" s="33"/>
      <c r="AP16" s="33"/>
      <c r="AQ16" s="31"/>
      <c r="BE16" s="39"/>
      <c r="BS16" s="24" t="s">
        <v>6</v>
      </c>
    </row>
    <row r="17" ht="18.48" customHeight="1">
      <c r="B17" s="28"/>
      <c r="C17" s="33"/>
      <c r="D17" s="33"/>
      <c r="E17" s="35" t="s">
        <v>25</v>
      </c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40" t="s">
        <v>30</v>
      </c>
      <c r="AL17" s="33"/>
      <c r="AM17" s="33"/>
      <c r="AN17" s="35" t="s">
        <v>22</v>
      </c>
      <c r="AO17" s="33"/>
      <c r="AP17" s="33"/>
      <c r="AQ17" s="31"/>
      <c r="BE17" s="39"/>
      <c r="BS17" s="24" t="s">
        <v>34</v>
      </c>
    </row>
    <row r="18" ht="6.96" customHeight="1">
      <c r="B18" s="28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1"/>
      <c r="BE18" s="39"/>
      <c r="BS18" s="24" t="s">
        <v>9</v>
      </c>
    </row>
    <row r="19" ht="14.4" customHeight="1">
      <c r="B19" s="28"/>
      <c r="C19" s="33"/>
      <c r="D19" s="40" t="s">
        <v>35</v>
      </c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40" t="s">
        <v>29</v>
      </c>
      <c r="AL19" s="33"/>
      <c r="AM19" s="33"/>
      <c r="AN19" s="35" t="s">
        <v>22</v>
      </c>
      <c r="AO19" s="33"/>
      <c r="AP19" s="33"/>
      <c r="AQ19" s="31"/>
      <c r="BE19" s="39"/>
      <c r="BS19" s="24" t="s">
        <v>9</v>
      </c>
    </row>
    <row r="20" ht="18.48" customHeight="1">
      <c r="B20" s="28"/>
      <c r="C20" s="33"/>
      <c r="D20" s="33"/>
      <c r="E20" s="35" t="s">
        <v>25</v>
      </c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40" t="s">
        <v>30</v>
      </c>
      <c r="AL20" s="33"/>
      <c r="AM20" s="33"/>
      <c r="AN20" s="35" t="s">
        <v>22</v>
      </c>
      <c r="AO20" s="33"/>
      <c r="AP20" s="33"/>
      <c r="AQ20" s="31"/>
      <c r="BE20" s="39"/>
    </row>
    <row r="21" ht="6.96" customHeight="1">
      <c r="B21" s="28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1"/>
      <c r="BE21" s="39"/>
    </row>
    <row r="22">
      <c r="B22" s="28"/>
      <c r="C22" s="33"/>
      <c r="D22" s="40" t="s">
        <v>36</v>
      </c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1"/>
      <c r="BE22" s="39"/>
    </row>
    <row r="23" ht="16.5" customHeight="1">
      <c r="B23" s="28"/>
      <c r="C23" s="33"/>
      <c r="D23" s="33"/>
      <c r="E23" s="44" t="s">
        <v>22</v>
      </c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33"/>
      <c r="AP23" s="33"/>
      <c r="AQ23" s="31"/>
      <c r="BE23" s="39"/>
    </row>
    <row r="24" ht="6.96" customHeight="1">
      <c r="B24" s="28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1"/>
      <c r="BE24" s="39"/>
    </row>
    <row r="25" ht="6.96" customHeight="1">
      <c r="B25" s="28"/>
      <c r="C25" s="33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33"/>
      <c r="AQ25" s="31"/>
      <c r="BE25" s="39"/>
    </row>
    <row r="26" ht="14.4" customHeight="1">
      <c r="B26" s="28"/>
      <c r="C26" s="33"/>
      <c r="D26" s="46" t="s">
        <v>37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47">
        <f>ROUND(AG87,2)</f>
        <v>0</v>
      </c>
      <c r="AL26" s="33"/>
      <c r="AM26" s="33"/>
      <c r="AN26" s="33"/>
      <c r="AO26" s="33"/>
      <c r="AP26" s="33"/>
      <c r="AQ26" s="31"/>
      <c r="BE26" s="39"/>
    </row>
    <row r="27" ht="14.4" customHeight="1">
      <c r="B27" s="28"/>
      <c r="C27" s="33"/>
      <c r="D27" s="46" t="s">
        <v>38</v>
      </c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47">
        <f>ROUND(AG92,2)</f>
        <v>0</v>
      </c>
      <c r="AL27" s="47"/>
      <c r="AM27" s="47"/>
      <c r="AN27" s="47"/>
      <c r="AO27" s="47"/>
      <c r="AP27" s="33"/>
      <c r="AQ27" s="31"/>
      <c r="BE27" s="39"/>
    </row>
    <row r="28" s="1" customFormat="1" ht="6.96" customHeight="1">
      <c r="B28" s="48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50"/>
      <c r="BE28" s="39"/>
    </row>
    <row r="29" s="1" customFormat="1" ht="25.92" customHeight="1">
      <c r="B29" s="48"/>
      <c r="C29" s="49"/>
      <c r="D29" s="51" t="s">
        <v>39</v>
      </c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3">
        <f>ROUND(AK26+AK27,2)</f>
        <v>0</v>
      </c>
      <c r="AL29" s="52"/>
      <c r="AM29" s="52"/>
      <c r="AN29" s="52"/>
      <c r="AO29" s="52"/>
      <c r="AP29" s="49"/>
      <c r="AQ29" s="50"/>
      <c r="BE29" s="39"/>
    </row>
    <row r="30" s="1" customFormat="1" ht="6.96" customHeight="1">
      <c r="B30" s="48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50"/>
      <c r="BE30" s="39"/>
    </row>
    <row r="31" s="2" customFormat="1" ht="14.4" customHeight="1">
      <c r="B31" s="54"/>
      <c r="C31" s="55"/>
      <c r="D31" s="56" t="s">
        <v>40</v>
      </c>
      <c r="E31" s="55"/>
      <c r="F31" s="56" t="s">
        <v>41</v>
      </c>
      <c r="G31" s="55"/>
      <c r="H31" s="55"/>
      <c r="I31" s="55"/>
      <c r="J31" s="55"/>
      <c r="K31" s="55"/>
      <c r="L31" s="57">
        <v>0.20999999999999999</v>
      </c>
      <c r="M31" s="55"/>
      <c r="N31" s="55"/>
      <c r="O31" s="55"/>
      <c r="P31" s="55"/>
      <c r="Q31" s="55"/>
      <c r="R31" s="55"/>
      <c r="S31" s="55"/>
      <c r="T31" s="58" t="s">
        <v>42</v>
      </c>
      <c r="U31" s="55"/>
      <c r="V31" s="55"/>
      <c r="W31" s="59">
        <f>ROUND(AZ87+SUM(CD93:CD97),2)</f>
        <v>0</v>
      </c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9">
        <f>ROUND(AV87+SUM(BY93:BY97),2)</f>
        <v>0</v>
      </c>
      <c r="AL31" s="55"/>
      <c r="AM31" s="55"/>
      <c r="AN31" s="55"/>
      <c r="AO31" s="55"/>
      <c r="AP31" s="55"/>
      <c r="AQ31" s="60"/>
      <c r="BE31" s="39"/>
    </row>
    <row r="32" s="2" customFormat="1" ht="14.4" customHeight="1">
      <c r="B32" s="54"/>
      <c r="C32" s="55"/>
      <c r="D32" s="55"/>
      <c r="E32" s="55"/>
      <c r="F32" s="56" t="s">
        <v>43</v>
      </c>
      <c r="G32" s="55"/>
      <c r="H32" s="55"/>
      <c r="I32" s="55"/>
      <c r="J32" s="55"/>
      <c r="K32" s="55"/>
      <c r="L32" s="57">
        <v>0.14999999999999999</v>
      </c>
      <c r="M32" s="55"/>
      <c r="N32" s="55"/>
      <c r="O32" s="55"/>
      <c r="P32" s="55"/>
      <c r="Q32" s="55"/>
      <c r="R32" s="55"/>
      <c r="S32" s="55"/>
      <c r="T32" s="58" t="s">
        <v>42</v>
      </c>
      <c r="U32" s="55"/>
      <c r="V32" s="55"/>
      <c r="W32" s="59">
        <f>ROUND(BA87+SUM(CE93:CE97),2)</f>
        <v>0</v>
      </c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9">
        <f>ROUND(AW87+SUM(BZ93:BZ97),2)</f>
        <v>0</v>
      </c>
      <c r="AL32" s="55"/>
      <c r="AM32" s="55"/>
      <c r="AN32" s="55"/>
      <c r="AO32" s="55"/>
      <c r="AP32" s="55"/>
      <c r="AQ32" s="60"/>
      <c r="BE32" s="39"/>
    </row>
    <row r="33" hidden="1" s="2" customFormat="1" ht="14.4" customHeight="1">
      <c r="B33" s="54"/>
      <c r="C33" s="55"/>
      <c r="D33" s="55"/>
      <c r="E33" s="55"/>
      <c r="F33" s="56" t="s">
        <v>44</v>
      </c>
      <c r="G33" s="55"/>
      <c r="H33" s="55"/>
      <c r="I33" s="55"/>
      <c r="J33" s="55"/>
      <c r="K33" s="55"/>
      <c r="L33" s="57">
        <v>0.20999999999999999</v>
      </c>
      <c r="M33" s="55"/>
      <c r="N33" s="55"/>
      <c r="O33" s="55"/>
      <c r="P33" s="55"/>
      <c r="Q33" s="55"/>
      <c r="R33" s="55"/>
      <c r="S33" s="55"/>
      <c r="T33" s="58" t="s">
        <v>42</v>
      </c>
      <c r="U33" s="55"/>
      <c r="V33" s="55"/>
      <c r="W33" s="59">
        <f>ROUND(BB87+SUM(CF93:CF97),2)</f>
        <v>0</v>
      </c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9">
        <v>0</v>
      </c>
      <c r="AL33" s="55"/>
      <c r="AM33" s="55"/>
      <c r="AN33" s="55"/>
      <c r="AO33" s="55"/>
      <c r="AP33" s="55"/>
      <c r="AQ33" s="60"/>
      <c r="BE33" s="39"/>
    </row>
    <row r="34" hidden="1" s="2" customFormat="1" ht="14.4" customHeight="1">
      <c r="B34" s="54"/>
      <c r="C34" s="55"/>
      <c r="D34" s="55"/>
      <c r="E34" s="55"/>
      <c r="F34" s="56" t="s">
        <v>45</v>
      </c>
      <c r="G34" s="55"/>
      <c r="H34" s="55"/>
      <c r="I34" s="55"/>
      <c r="J34" s="55"/>
      <c r="K34" s="55"/>
      <c r="L34" s="57">
        <v>0.14999999999999999</v>
      </c>
      <c r="M34" s="55"/>
      <c r="N34" s="55"/>
      <c r="O34" s="55"/>
      <c r="P34" s="55"/>
      <c r="Q34" s="55"/>
      <c r="R34" s="55"/>
      <c r="S34" s="55"/>
      <c r="T34" s="58" t="s">
        <v>42</v>
      </c>
      <c r="U34" s="55"/>
      <c r="V34" s="55"/>
      <c r="W34" s="59">
        <f>ROUND(BC87+SUM(CG93:CG97),2)</f>
        <v>0</v>
      </c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9">
        <v>0</v>
      </c>
      <c r="AL34" s="55"/>
      <c r="AM34" s="55"/>
      <c r="AN34" s="55"/>
      <c r="AO34" s="55"/>
      <c r="AP34" s="55"/>
      <c r="AQ34" s="60"/>
      <c r="BE34" s="39"/>
    </row>
    <row r="35" hidden="1" s="2" customFormat="1" ht="14.4" customHeight="1">
      <c r="B35" s="54"/>
      <c r="C35" s="55"/>
      <c r="D35" s="55"/>
      <c r="E35" s="55"/>
      <c r="F35" s="56" t="s">
        <v>46</v>
      </c>
      <c r="G35" s="55"/>
      <c r="H35" s="55"/>
      <c r="I35" s="55"/>
      <c r="J35" s="55"/>
      <c r="K35" s="55"/>
      <c r="L35" s="57">
        <v>0</v>
      </c>
      <c r="M35" s="55"/>
      <c r="N35" s="55"/>
      <c r="O35" s="55"/>
      <c r="P35" s="55"/>
      <c r="Q35" s="55"/>
      <c r="R35" s="55"/>
      <c r="S35" s="55"/>
      <c r="T35" s="58" t="s">
        <v>42</v>
      </c>
      <c r="U35" s="55"/>
      <c r="V35" s="55"/>
      <c r="W35" s="59">
        <f>ROUND(BD87+SUM(CH93:CH97),2)</f>
        <v>0</v>
      </c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9">
        <v>0</v>
      </c>
      <c r="AL35" s="55"/>
      <c r="AM35" s="55"/>
      <c r="AN35" s="55"/>
      <c r="AO35" s="55"/>
      <c r="AP35" s="55"/>
      <c r="AQ35" s="60"/>
    </row>
    <row r="36" s="1" customFormat="1" ht="6.96" customHeight="1">
      <c r="B36" s="48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50"/>
    </row>
    <row r="37" s="1" customFormat="1" ht="25.92" customHeight="1">
      <c r="B37" s="48"/>
      <c r="C37" s="61"/>
      <c r="D37" s="62" t="s">
        <v>47</v>
      </c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4" t="s">
        <v>48</v>
      </c>
      <c r="U37" s="63"/>
      <c r="V37" s="63"/>
      <c r="W37" s="63"/>
      <c r="X37" s="65" t="s">
        <v>49</v>
      </c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6">
        <f>SUM(AK29:AK35)</f>
        <v>0</v>
      </c>
      <c r="AL37" s="63"/>
      <c r="AM37" s="63"/>
      <c r="AN37" s="63"/>
      <c r="AO37" s="67"/>
      <c r="AP37" s="61"/>
      <c r="AQ37" s="50"/>
    </row>
    <row r="38" s="1" customFormat="1" ht="14.4" customHeight="1">
      <c r="B38" s="48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50"/>
    </row>
    <row r="39">
      <c r="B39" s="28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1"/>
    </row>
    <row r="40">
      <c r="B40" s="28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1"/>
    </row>
    <row r="41">
      <c r="B41" s="28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1"/>
    </row>
    <row r="42">
      <c r="B42" s="2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1"/>
    </row>
    <row r="43">
      <c r="B43" s="28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1"/>
    </row>
    <row r="44">
      <c r="B44" s="28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1"/>
    </row>
    <row r="45">
      <c r="B45" s="28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1"/>
    </row>
    <row r="46">
      <c r="B46" s="28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1"/>
    </row>
    <row r="47">
      <c r="B47" s="28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1"/>
    </row>
    <row r="48">
      <c r="B48" s="28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1"/>
    </row>
    <row r="49" s="1" customFormat="1">
      <c r="B49" s="48"/>
      <c r="C49" s="49"/>
      <c r="D49" s="68" t="s">
        <v>50</v>
      </c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70"/>
      <c r="AA49" s="49"/>
      <c r="AB49" s="49"/>
      <c r="AC49" s="68" t="s">
        <v>51</v>
      </c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70"/>
      <c r="AP49" s="49"/>
      <c r="AQ49" s="50"/>
    </row>
    <row r="50">
      <c r="B50" s="28"/>
      <c r="C50" s="33"/>
      <c r="D50" s="71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72"/>
      <c r="AA50" s="33"/>
      <c r="AB50" s="33"/>
      <c r="AC50" s="71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72"/>
      <c r="AP50" s="33"/>
      <c r="AQ50" s="31"/>
    </row>
    <row r="51">
      <c r="B51" s="28"/>
      <c r="C51" s="33"/>
      <c r="D51" s="71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72"/>
      <c r="AA51" s="33"/>
      <c r="AB51" s="33"/>
      <c r="AC51" s="71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72"/>
      <c r="AP51" s="33"/>
      <c r="AQ51" s="31"/>
    </row>
    <row r="52">
      <c r="B52" s="28"/>
      <c r="C52" s="33"/>
      <c r="D52" s="71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72"/>
      <c r="AA52" s="33"/>
      <c r="AB52" s="33"/>
      <c r="AC52" s="71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72"/>
      <c r="AP52" s="33"/>
      <c r="AQ52" s="31"/>
    </row>
    <row r="53">
      <c r="B53" s="28"/>
      <c r="C53" s="33"/>
      <c r="D53" s="71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72"/>
      <c r="AA53" s="33"/>
      <c r="AB53" s="33"/>
      <c r="AC53" s="71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72"/>
      <c r="AP53" s="33"/>
      <c r="AQ53" s="31"/>
    </row>
    <row r="54">
      <c r="B54" s="28"/>
      <c r="C54" s="33"/>
      <c r="D54" s="71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72"/>
      <c r="AA54" s="33"/>
      <c r="AB54" s="33"/>
      <c r="AC54" s="71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72"/>
      <c r="AP54" s="33"/>
      <c r="AQ54" s="31"/>
    </row>
    <row r="55">
      <c r="B55" s="28"/>
      <c r="C55" s="33"/>
      <c r="D55" s="71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72"/>
      <c r="AA55" s="33"/>
      <c r="AB55" s="33"/>
      <c r="AC55" s="71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72"/>
      <c r="AP55" s="33"/>
      <c r="AQ55" s="31"/>
    </row>
    <row r="56">
      <c r="B56" s="28"/>
      <c r="C56" s="33"/>
      <c r="D56" s="71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72"/>
      <c r="AA56" s="33"/>
      <c r="AB56" s="33"/>
      <c r="AC56" s="71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72"/>
      <c r="AP56" s="33"/>
      <c r="AQ56" s="31"/>
    </row>
    <row r="57">
      <c r="B57" s="28"/>
      <c r="C57" s="33"/>
      <c r="D57" s="71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72"/>
      <c r="AA57" s="33"/>
      <c r="AB57" s="33"/>
      <c r="AC57" s="71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72"/>
      <c r="AP57" s="33"/>
      <c r="AQ57" s="31"/>
    </row>
    <row r="58" s="1" customFormat="1">
      <c r="B58" s="48"/>
      <c r="C58" s="49"/>
      <c r="D58" s="73" t="s">
        <v>52</v>
      </c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5" t="s">
        <v>53</v>
      </c>
      <c r="S58" s="74"/>
      <c r="T58" s="74"/>
      <c r="U58" s="74"/>
      <c r="V58" s="74"/>
      <c r="W58" s="74"/>
      <c r="X58" s="74"/>
      <c r="Y58" s="74"/>
      <c r="Z58" s="76"/>
      <c r="AA58" s="49"/>
      <c r="AB58" s="49"/>
      <c r="AC58" s="73" t="s">
        <v>52</v>
      </c>
      <c r="AD58" s="74"/>
      <c r="AE58" s="74"/>
      <c r="AF58" s="74"/>
      <c r="AG58" s="74"/>
      <c r="AH58" s="74"/>
      <c r="AI58" s="74"/>
      <c r="AJ58" s="74"/>
      <c r="AK58" s="74"/>
      <c r="AL58" s="74"/>
      <c r="AM58" s="75" t="s">
        <v>53</v>
      </c>
      <c r="AN58" s="74"/>
      <c r="AO58" s="76"/>
      <c r="AP58" s="49"/>
      <c r="AQ58" s="50"/>
    </row>
    <row r="59">
      <c r="B59" s="28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1"/>
    </row>
    <row r="60" s="1" customFormat="1">
      <c r="B60" s="48"/>
      <c r="C60" s="49"/>
      <c r="D60" s="68" t="s">
        <v>54</v>
      </c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70"/>
      <c r="AA60" s="49"/>
      <c r="AB60" s="49"/>
      <c r="AC60" s="68" t="s">
        <v>55</v>
      </c>
      <c r="AD60" s="69"/>
      <c r="AE60" s="69"/>
      <c r="AF60" s="69"/>
      <c r="AG60" s="69"/>
      <c r="AH60" s="69"/>
      <c r="AI60" s="69"/>
      <c r="AJ60" s="69"/>
      <c r="AK60" s="69"/>
      <c r="AL60" s="69"/>
      <c r="AM60" s="69"/>
      <c r="AN60" s="69"/>
      <c r="AO60" s="70"/>
      <c r="AP60" s="49"/>
      <c r="AQ60" s="50"/>
    </row>
    <row r="61">
      <c r="B61" s="28"/>
      <c r="C61" s="33"/>
      <c r="D61" s="71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72"/>
      <c r="AA61" s="33"/>
      <c r="AB61" s="33"/>
      <c r="AC61" s="71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72"/>
      <c r="AP61" s="33"/>
      <c r="AQ61" s="31"/>
    </row>
    <row r="62">
      <c r="B62" s="28"/>
      <c r="C62" s="33"/>
      <c r="D62" s="71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72"/>
      <c r="AA62" s="33"/>
      <c r="AB62" s="33"/>
      <c r="AC62" s="71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72"/>
      <c r="AP62" s="33"/>
      <c r="AQ62" s="31"/>
    </row>
    <row r="63">
      <c r="B63" s="28"/>
      <c r="C63" s="33"/>
      <c r="D63" s="71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72"/>
      <c r="AA63" s="33"/>
      <c r="AB63" s="33"/>
      <c r="AC63" s="71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72"/>
      <c r="AP63" s="33"/>
      <c r="AQ63" s="31"/>
    </row>
    <row r="64">
      <c r="B64" s="28"/>
      <c r="C64" s="33"/>
      <c r="D64" s="71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72"/>
      <c r="AA64" s="33"/>
      <c r="AB64" s="33"/>
      <c r="AC64" s="71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72"/>
      <c r="AP64" s="33"/>
      <c r="AQ64" s="31"/>
    </row>
    <row r="65">
      <c r="B65" s="28"/>
      <c r="C65" s="33"/>
      <c r="D65" s="71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72"/>
      <c r="AA65" s="33"/>
      <c r="AB65" s="33"/>
      <c r="AC65" s="71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72"/>
      <c r="AP65" s="33"/>
      <c r="AQ65" s="31"/>
    </row>
    <row r="66">
      <c r="B66" s="28"/>
      <c r="C66" s="33"/>
      <c r="D66" s="71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72"/>
      <c r="AA66" s="33"/>
      <c r="AB66" s="33"/>
      <c r="AC66" s="71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72"/>
      <c r="AP66" s="33"/>
      <c r="AQ66" s="31"/>
    </row>
    <row r="67">
      <c r="B67" s="28"/>
      <c r="C67" s="33"/>
      <c r="D67" s="71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72"/>
      <c r="AA67" s="33"/>
      <c r="AB67" s="33"/>
      <c r="AC67" s="71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72"/>
      <c r="AP67" s="33"/>
      <c r="AQ67" s="31"/>
    </row>
    <row r="68">
      <c r="B68" s="28"/>
      <c r="C68" s="33"/>
      <c r="D68" s="71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72"/>
      <c r="AA68" s="33"/>
      <c r="AB68" s="33"/>
      <c r="AC68" s="71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72"/>
      <c r="AP68" s="33"/>
      <c r="AQ68" s="31"/>
    </row>
    <row r="69" s="1" customFormat="1">
      <c r="B69" s="48"/>
      <c r="C69" s="49"/>
      <c r="D69" s="73" t="s">
        <v>52</v>
      </c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5" t="s">
        <v>53</v>
      </c>
      <c r="S69" s="74"/>
      <c r="T69" s="74"/>
      <c r="U69" s="74"/>
      <c r="V69" s="74"/>
      <c r="W69" s="74"/>
      <c r="X69" s="74"/>
      <c r="Y69" s="74"/>
      <c r="Z69" s="76"/>
      <c r="AA69" s="49"/>
      <c r="AB69" s="49"/>
      <c r="AC69" s="73" t="s">
        <v>52</v>
      </c>
      <c r="AD69" s="74"/>
      <c r="AE69" s="74"/>
      <c r="AF69" s="74"/>
      <c r="AG69" s="74"/>
      <c r="AH69" s="74"/>
      <c r="AI69" s="74"/>
      <c r="AJ69" s="74"/>
      <c r="AK69" s="74"/>
      <c r="AL69" s="74"/>
      <c r="AM69" s="75" t="s">
        <v>53</v>
      </c>
      <c r="AN69" s="74"/>
      <c r="AO69" s="76"/>
      <c r="AP69" s="49"/>
      <c r="AQ69" s="50"/>
    </row>
    <row r="70" s="1" customFormat="1" ht="6.96" customHeight="1"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50"/>
    </row>
    <row r="71" s="1" customFormat="1" ht="6.96" customHeight="1">
      <c r="B71" s="77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8"/>
      <c r="AK71" s="78"/>
      <c r="AL71" s="78"/>
      <c r="AM71" s="78"/>
      <c r="AN71" s="78"/>
      <c r="AO71" s="78"/>
      <c r="AP71" s="78"/>
      <c r="AQ71" s="79"/>
    </row>
    <row r="75" s="1" customFormat="1" ht="6.96" customHeight="1">
      <c r="B75" s="80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  <c r="AM75" s="81"/>
      <c r="AN75" s="81"/>
      <c r="AO75" s="81"/>
      <c r="AP75" s="81"/>
      <c r="AQ75" s="82"/>
    </row>
    <row r="76" s="1" customFormat="1" ht="36.96" customHeight="1">
      <c r="B76" s="48"/>
      <c r="C76" s="29" t="s">
        <v>56</v>
      </c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50"/>
    </row>
    <row r="77" s="3" customFormat="1" ht="14.4" customHeight="1">
      <c r="B77" s="83"/>
      <c r="C77" s="40" t="s">
        <v>16</v>
      </c>
      <c r="D77" s="84"/>
      <c r="E77" s="84"/>
      <c r="F77" s="84"/>
      <c r="G77" s="84"/>
      <c r="H77" s="84"/>
      <c r="I77" s="84"/>
      <c r="J77" s="84"/>
      <c r="K77" s="84"/>
      <c r="L77" s="84" t="str">
        <f>K5</f>
        <v>625</v>
      </c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5"/>
    </row>
    <row r="78" s="4" customFormat="1" ht="36.96" customHeight="1">
      <c r="B78" s="86"/>
      <c r="C78" s="87" t="s">
        <v>19</v>
      </c>
      <c r="D78" s="88"/>
      <c r="E78" s="88"/>
      <c r="F78" s="88"/>
      <c r="G78" s="88"/>
      <c r="H78" s="88"/>
      <c r="I78" s="88"/>
      <c r="J78" s="88"/>
      <c r="K78" s="88"/>
      <c r="L78" s="89" t="str">
        <f>K6</f>
        <v>Odvodnění komunikace Sylvárov, Dvůr Králové</v>
      </c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88"/>
      <c r="AL78" s="88"/>
      <c r="AM78" s="88"/>
      <c r="AN78" s="88"/>
      <c r="AO78" s="88"/>
      <c r="AP78" s="88"/>
      <c r="AQ78" s="90"/>
    </row>
    <row r="79" s="1" customFormat="1" ht="6.96" customHeight="1">
      <c r="B79" s="48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50"/>
    </row>
    <row r="80" s="1" customFormat="1">
      <c r="B80" s="48"/>
      <c r="C80" s="40" t="s">
        <v>24</v>
      </c>
      <c r="D80" s="49"/>
      <c r="E80" s="49"/>
      <c r="F80" s="49"/>
      <c r="G80" s="49"/>
      <c r="H80" s="49"/>
      <c r="I80" s="49"/>
      <c r="J80" s="49"/>
      <c r="K80" s="49"/>
      <c r="L80" s="91" t="str">
        <f>IF(K8="","",K8)</f>
        <v xml:space="preserve"> </v>
      </c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0" t="s">
        <v>26</v>
      </c>
      <c r="AJ80" s="49"/>
      <c r="AK80" s="49"/>
      <c r="AL80" s="49"/>
      <c r="AM80" s="92" t="str">
        <f> IF(AN8= "","",AN8)</f>
        <v>27. 1. 2020</v>
      </c>
      <c r="AN80" s="49"/>
      <c r="AO80" s="49"/>
      <c r="AP80" s="49"/>
      <c r="AQ80" s="50"/>
    </row>
    <row r="81" s="1" customFormat="1" ht="6.96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50"/>
    </row>
    <row r="82" s="1" customFormat="1">
      <c r="B82" s="48"/>
      <c r="C82" s="40" t="s">
        <v>28</v>
      </c>
      <c r="D82" s="49"/>
      <c r="E82" s="49"/>
      <c r="F82" s="49"/>
      <c r="G82" s="49"/>
      <c r="H82" s="49"/>
      <c r="I82" s="49"/>
      <c r="J82" s="49"/>
      <c r="K82" s="49"/>
      <c r="L82" s="84" t="str">
        <f>IF(E11= "","",E11)</f>
        <v xml:space="preserve"> </v>
      </c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0" t="s">
        <v>33</v>
      </c>
      <c r="AJ82" s="49"/>
      <c r="AK82" s="49"/>
      <c r="AL82" s="49"/>
      <c r="AM82" s="84" t="str">
        <f>IF(E17="","",E17)</f>
        <v xml:space="preserve"> </v>
      </c>
      <c r="AN82" s="84"/>
      <c r="AO82" s="84"/>
      <c r="AP82" s="84"/>
      <c r="AQ82" s="50"/>
      <c r="AS82" s="93" t="s">
        <v>57</v>
      </c>
      <c r="AT82" s="94"/>
      <c r="AU82" s="95"/>
      <c r="AV82" s="95"/>
      <c r="AW82" s="95"/>
      <c r="AX82" s="95"/>
      <c r="AY82" s="95"/>
      <c r="AZ82" s="95"/>
      <c r="BA82" s="95"/>
      <c r="BB82" s="95"/>
      <c r="BC82" s="95"/>
      <c r="BD82" s="96"/>
    </row>
    <row r="83" s="1" customFormat="1">
      <c r="B83" s="48"/>
      <c r="C83" s="40" t="s">
        <v>31</v>
      </c>
      <c r="D83" s="49"/>
      <c r="E83" s="49"/>
      <c r="F83" s="49"/>
      <c r="G83" s="49"/>
      <c r="H83" s="49"/>
      <c r="I83" s="49"/>
      <c r="J83" s="49"/>
      <c r="K83" s="49"/>
      <c r="L83" s="84" t="str">
        <f>IF(E14= "Vyplň údaj","",E14)</f>
        <v/>
      </c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0" t="s">
        <v>35</v>
      </c>
      <c r="AJ83" s="49"/>
      <c r="AK83" s="49"/>
      <c r="AL83" s="49"/>
      <c r="AM83" s="84" t="str">
        <f>IF(E20="","",E20)</f>
        <v xml:space="preserve"> </v>
      </c>
      <c r="AN83" s="84"/>
      <c r="AO83" s="84"/>
      <c r="AP83" s="84"/>
      <c r="AQ83" s="50"/>
      <c r="AS83" s="97"/>
      <c r="AT83" s="98"/>
      <c r="AU83" s="99"/>
      <c r="AV83" s="99"/>
      <c r="AW83" s="99"/>
      <c r="AX83" s="99"/>
      <c r="AY83" s="99"/>
      <c r="AZ83" s="99"/>
      <c r="BA83" s="99"/>
      <c r="BB83" s="99"/>
      <c r="BC83" s="99"/>
      <c r="BD83" s="100"/>
    </row>
    <row r="84" s="1" customFormat="1" ht="10.8" customHeight="1">
      <c r="B84" s="48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50"/>
      <c r="AS84" s="101"/>
      <c r="AT84" s="56"/>
      <c r="AU84" s="49"/>
      <c r="AV84" s="49"/>
      <c r="AW84" s="49"/>
      <c r="AX84" s="49"/>
      <c r="AY84" s="49"/>
      <c r="AZ84" s="49"/>
      <c r="BA84" s="49"/>
      <c r="BB84" s="49"/>
      <c r="BC84" s="49"/>
      <c r="BD84" s="102"/>
    </row>
    <row r="85" s="1" customFormat="1" ht="29.28" customHeight="1">
      <c r="B85" s="48"/>
      <c r="C85" s="103" t="s">
        <v>58</v>
      </c>
      <c r="D85" s="104"/>
      <c r="E85" s="104"/>
      <c r="F85" s="104"/>
      <c r="G85" s="104"/>
      <c r="H85" s="105"/>
      <c r="I85" s="106" t="s">
        <v>59</v>
      </c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6" t="s">
        <v>60</v>
      </c>
      <c r="AH85" s="104"/>
      <c r="AI85" s="104"/>
      <c r="AJ85" s="104"/>
      <c r="AK85" s="104"/>
      <c r="AL85" s="104"/>
      <c r="AM85" s="104"/>
      <c r="AN85" s="106" t="s">
        <v>61</v>
      </c>
      <c r="AO85" s="104"/>
      <c r="AP85" s="107"/>
      <c r="AQ85" s="50"/>
      <c r="AS85" s="108" t="s">
        <v>62</v>
      </c>
      <c r="AT85" s="109" t="s">
        <v>63</v>
      </c>
      <c r="AU85" s="109" t="s">
        <v>64</v>
      </c>
      <c r="AV85" s="109" t="s">
        <v>65</v>
      </c>
      <c r="AW85" s="109" t="s">
        <v>66</v>
      </c>
      <c r="AX85" s="109" t="s">
        <v>67</v>
      </c>
      <c r="AY85" s="109" t="s">
        <v>68</v>
      </c>
      <c r="AZ85" s="109" t="s">
        <v>69</v>
      </c>
      <c r="BA85" s="109" t="s">
        <v>70</v>
      </c>
      <c r="BB85" s="109" t="s">
        <v>71</v>
      </c>
      <c r="BC85" s="109" t="s">
        <v>72</v>
      </c>
      <c r="BD85" s="110" t="s">
        <v>73</v>
      </c>
    </row>
    <row r="86" s="1" customFormat="1" ht="10.8" customHeight="1"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50"/>
      <c r="AS86" s="111"/>
      <c r="AT86" s="69"/>
      <c r="AU86" s="69"/>
      <c r="AV86" s="69"/>
      <c r="AW86" s="69"/>
      <c r="AX86" s="69"/>
      <c r="AY86" s="69"/>
      <c r="AZ86" s="69"/>
      <c r="BA86" s="69"/>
      <c r="BB86" s="69"/>
      <c r="BC86" s="69"/>
      <c r="BD86" s="70"/>
    </row>
    <row r="87" s="4" customFormat="1" ht="32.4" customHeight="1">
      <c r="B87" s="86"/>
      <c r="C87" s="112" t="s">
        <v>74</v>
      </c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113"/>
      <c r="X87" s="113"/>
      <c r="Y87" s="113"/>
      <c r="Z87" s="113"/>
      <c r="AA87" s="113"/>
      <c r="AB87" s="113"/>
      <c r="AC87" s="113"/>
      <c r="AD87" s="113"/>
      <c r="AE87" s="113"/>
      <c r="AF87" s="113"/>
      <c r="AG87" s="114">
        <f>ROUND(SUM(AG88:AG90),2)</f>
        <v>0</v>
      </c>
      <c r="AH87" s="114"/>
      <c r="AI87" s="114"/>
      <c r="AJ87" s="114"/>
      <c r="AK87" s="114"/>
      <c r="AL87" s="114"/>
      <c r="AM87" s="114"/>
      <c r="AN87" s="115">
        <f>SUM(AG87,AT87)</f>
        <v>0</v>
      </c>
      <c r="AO87" s="115"/>
      <c r="AP87" s="115"/>
      <c r="AQ87" s="90"/>
      <c r="AS87" s="116">
        <f>ROUND(SUM(AS88:AS90),2)</f>
        <v>0</v>
      </c>
      <c r="AT87" s="117">
        <f>ROUND(SUM(AV87:AW87),2)</f>
        <v>0</v>
      </c>
      <c r="AU87" s="118">
        <f>ROUND(SUM(AU88:AU90),5)</f>
        <v>0</v>
      </c>
      <c r="AV87" s="117">
        <f>ROUND(AZ87*L31,2)</f>
        <v>0</v>
      </c>
      <c r="AW87" s="117">
        <f>ROUND(BA87*L32,2)</f>
        <v>0</v>
      </c>
      <c r="AX87" s="117">
        <f>ROUND(BB87*L31,2)</f>
        <v>0</v>
      </c>
      <c r="AY87" s="117">
        <f>ROUND(BC87*L32,2)</f>
        <v>0</v>
      </c>
      <c r="AZ87" s="117">
        <f>ROUND(SUM(AZ88:AZ90),2)</f>
        <v>0</v>
      </c>
      <c r="BA87" s="117">
        <f>ROUND(SUM(BA88:BA90),2)</f>
        <v>0</v>
      </c>
      <c r="BB87" s="117">
        <f>ROUND(SUM(BB88:BB90),2)</f>
        <v>0</v>
      </c>
      <c r="BC87" s="117">
        <f>ROUND(SUM(BC88:BC90),2)</f>
        <v>0</v>
      </c>
      <c r="BD87" s="119">
        <f>ROUND(SUM(BD88:BD90),2)</f>
        <v>0</v>
      </c>
      <c r="BS87" s="120" t="s">
        <v>75</v>
      </c>
      <c r="BT87" s="120" t="s">
        <v>76</v>
      </c>
      <c r="BU87" s="121" t="s">
        <v>77</v>
      </c>
      <c r="BV87" s="120" t="s">
        <v>78</v>
      </c>
      <c r="BW87" s="120" t="s">
        <v>79</v>
      </c>
      <c r="BX87" s="120" t="s">
        <v>80</v>
      </c>
    </row>
    <row r="88" s="5" customFormat="1" ht="31.5" customHeight="1">
      <c r="A88" s="122" t="s">
        <v>81</v>
      </c>
      <c r="B88" s="123"/>
      <c r="C88" s="124"/>
      <c r="D88" s="125" t="s">
        <v>82</v>
      </c>
      <c r="E88" s="125"/>
      <c r="F88" s="125"/>
      <c r="G88" s="125"/>
      <c r="H88" s="125"/>
      <c r="I88" s="126"/>
      <c r="J88" s="125" t="s">
        <v>83</v>
      </c>
      <c r="K88" s="125"/>
      <c r="L88" s="125"/>
      <c r="M88" s="125"/>
      <c r="N88" s="125"/>
      <c r="O88" s="125"/>
      <c r="P88" s="125"/>
      <c r="Q88" s="125"/>
      <c r="R88" s="125"/>
      <c r="S88" s="125"/>
      <c r="T88" s="125"/>
      <c r="U88" s="125"/>
      <c r="V88" s="125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7">
        <f>'625-01 - SO 300.1 - odvod...'!M30</f>
        <v>0</v>
      </c>
      <c r="AH88" s="126"/>
      <c r="AI88" s="126"/>
      <c r="AJ88" s="126"/>
      <c r="AK88" s="126"/>
      <c r="AL88" s="126"/>
      <c r="AM88" s="126"/>
      <c r="AN88" s="127">
        <f>SUM(AG88,AT88)</f>
        <v>0</v>
      </c>
      <c r="AO88" s="126"/>
      <c r="AP88" s="126"/>
      <c r="AQ88" s="128"/>
      <c r="AS88" s="129">
        <f>'625-01 - SO 300.1 - odvod...'!M28</f>
        <v>0</v>
      </c>
      <c r="AT88" s="130">
        <f>ROUND(SUM(AV88:AW88),2)</f>
        <v>0</v>
      </c>
      <c r="AU88" s="131">
        <f>'625-01 - SO 300.1 - odvod...'!W125</f>
        <v>0</v>
      </c>
      <c r="AV88" s="130">
        <f>'625-01 - SO 300.1 - odvod...'!M32</f>
        <v>0</v>
      </c>
      <c r="AW88" s="130">
        <f>'625-01 - SO 300.1 - odvod...'!M33</f>
        <v>0</v>
      </c>
      <c r="AX88" s="130">
        <f>'625-01 - SO 300.1 - odvod...'!M34</f>
        <v>0</v>
      </c>
      <c r="AY88" s="130">
        <f>'625-01 - SO 300.1 - odvod...'!M35</f>
        <v>0</v>
      </c>
      <c r="AZ88" s="130">
        <f>'625-01 - SO 300.1 - odvod...'!H32</f>
        <v>0</v>
      </c>
      <c r="BA88" s="130">
        <f>'625-01 - SO 300.1 - odvod...'!H33</f>
        <v>0</v>
      </c>
      <c r="BB88" s="130">
        <f>'625-01 - SO 300.1 - odvod...'!H34</f>
        <v>0</v>
      </c>
      <c r="BC88" s="130">
        <f>'625-01 - SO 300.1 - odvod...'!H35</f>
        <v>0</v>
      </c>
      <c r="BD88" s="132">
        <f>'625-01 - SO 300.1 - odvod...'!H36</f>
        <v>0</v>
      </c>
      <c r="BT88" s="133" t="s">
        <v>84</v>
      </c>
      <c r="BV88" s="133" t="s">
        <v>78</v>
      </c>
      <c r="BW88" s="133" t="s">
        <v>85</v>
      </c>
      <c r="BX88" s="133" t="s">
        <v>79</v>
      </c>
    </row>
    <row r="89" s="5" customFormat="1" ht="31.5" customHeight="1">
      <c r="A89" s="122" t="s">
        <v>81</v>
      </c>
      <c r="B89" s="123"/>
      <c r="C89" s="124"/>
      <c r="D89" s="125" t="s">
        <v>86</v>
      </c>
      <c r="E89" s="125"/>
      <c r="F89" s="125"/>
      <c r="G89" s="125"/>
      <c r="H89" s="125"/>
      <c r="I89" s="126"/>
      <c r="J89" s="125" t="s">
        <v>87</v>
      </c>
      <c r="K89" s="125"/>
      <c r="L89" s="125"/>
      <c r="M89" s="125"/>
      <c r="N89" s="125"/>
      <c r="O89" s="125"/>
      <c r="P89" s="125"/>
      <c r="Q89" s="125"/>
      <c r="R89" s="125"/>
      <c r="S89" s="125"/>
      <c r="T89" s="125"/>
      <c r="U89" s="125"/>
      <c r="V89" s="125"/>
      <c r="W89" s="125"/>
      <c r="X89" s="125"/>
      <c r="Y89" s="125"/>
      <c r="Z89" s="125"/>
      <c r="AA89" s="125"/>
      <c r="AB89" s="125"/>
      <c r="AC89" s="125"/>
      <c r="AD89" s="125"/>
      <c r="AE89" s="125"/>
      <c r="AF89" s="125"/>
      <c r="AG89" s="127">
        <f>'625-02 - SO 300.2 část 1 ...'!M30</f>
        <v>0</v>
      </c>
      <c r="AH89" s="126"/>
      <c r="AI89" s="126"/>
      <c r="AJ89" s="126"/>
      <c r="AK89" s="126"/>
      <c r="AL89" s="126"/>
      <c r="AM89" s="126"/>
      <c r="AN89" s="127">
        <f>SUM(AG89,AT89)</f>
        <v>0</v>
      </c>
      <c r="AO89" s="126"/>
      <c r="AP89" s="126"/>
      <c r="AQ89" s="128"/>
      <c r="AS89" s="129">
        <f>'625-02 - SO 300.2 část 1 ...'!M28</f>
        <v>0</v>
      </c>
      <c r="AT89" s="130">
        <f>ROUND(SUM(AV89:AW89),2)</f>
        <v>0</v>
      </c>
      <c r="AU89" s="131">
        <f>'625-02 - SO 300.2 část 1 ...'!W124</f>
        <v>0</v>
      </c>
      <c r="AV89" s="130">
        <f>'625-02 - SO 300.2 část 1 ...'!M32</f>
        <v>0</v>
      </c>
      <c r="AW89" s="130">
        <f>'625-02 - SO 300.2 část 1 ...'!M33</f>
        <v>0</v>
      </c>
      <c r="AX89" s="130">
        <f>'625-02 - SO 300.2 část 1 ...'!M34</f>
        <v>0</v>
      </c>
      <c r="AY89" s="130">
        <f>'625-02 - SO 300.2 část 1 ...'!M35</f>
        <v>0</v>
      </c>
      <c r="AZ89" s="130">
        <f>'625-02 - SO 300.2 část 1 ...'!H32</f>
        <v>0</v>
      </c>
      <c r="BA89" s="130">
        <f>'625-02 - SO 300.2 část 1 ...'!H33</f>
        <v>0</v>
      </c>
      <c r="BB89" s="130">
        <f>'625-02 - SO 300.2 část 1 ...'!H34</f>
        <v>0</v>
      </c>
      <c r="BC89" s="130">
        <f>'625-02 - SO 300.2 část 1 ...'!H35</f>
        <v>0</v>
      </c>
      <c r="BD89" s="132">
        <f>'625-02 - SO 300.2 část 1 ...'!H36</f>
        <v>0</v>
      </c>
      <c r="BT89" s="133" t="s">
        <v>84</v>
      </c>
      <c r="BV89" s="133" t="s">
        <v>78</v>
      </c>
      <c r="BW89" s="133" t="s">
        <v>88</v>
      </c>
      <c r="BX89" s="133" t="s">
        <v>79</v>
      </c>
    </row>
    <row r="90" s="5" customFormat="1" ht="31.5" customHeight="1">
      <c r="A90" s="122" t="s">
        <v>81</v>
      </c>
      <c r="B90" s="123"/>
      <c r="C90" s="124"/>
      <c r="D90" s="125" t="s">
        <v>89</v>
      </c>
      <c r="E90" s="125"/>
      <c r="F90" s="125"/>
      <c r="G90" s="125"/>
      <c r="H90" s="125"/>
      <c r="I90" s="126"/>
      <c r="J90" s="125" t="s">
        <v>90</v>
      </c>
      <c r="K90" s="125"/>
      <c r="L90" s="125"/>
      <c r="M90" s="125"/>
      <c r="N90" s="125"/>
      <c r="O90" s="125"/>
      <c r="P90" s="125"/>
      <c r="Q90" s="125"/>
      <c r="R90" s="125"/>
      <c r="S90" s="125"/>
      <c r="T90" s="125"/>
      <c r="U90" s="125"/>
      <c r="V90" s="125"/>
      <c r="W90" s="125"/>
      <c r="X90" s="125"/>
      <c r="Y90" s="125"/>
      <c r="Z90" s="125"/>
      <c r="AA90" s="125"/>
      <c r="AB90" s="125"/>
      <c r="AC90" s="125"/>
      <c r="AD90" s="125"/>
      <c r="AE90" s="125"/>
      <c r="AF90" s="125"/>
      <c r="AG90" s="127">
        <f>'625-03 - SO 300.2 část 2 ...'!M30</f>
        <v>0</v>
      </c>
      <c r="AH90" s="126"/>
      <c r="AI90" s="126"/>
      <c r="AJ90" s="126"/>
      <c r="AK90" s="126"/>
      <c r="AL90" s="126"/>
      <c r="AM90" s="126"/>
      <c r="AN90" s="127">
        <f>SUM(AG90,AT90)</f>
        <v>0</v>
      </c>
      <c r="AO90" s="126"/>
      <c r="AP90" s="126"/>
      <c r="AQ90" s="128"/>
      <c r="AS90" s="134">
        <f>'625-03 - SO 300.2 část 2 ...'!M28</f>
        <v>0</v>
      </c>
      <c r="AT90" s="135">
        <f>ROUND(SUM(AV90:AW90),2)</f>
        <v>0</v>
      </c>
      <c r="AU90" s="136">
        <f>'625-03 - SO 300.2 část 2 ...'!W125</f>
        <v>0</v>
      </c>
      <c r="AV90" s="135">
        <f>'625-03 - SO 300.2 část 2 ...'!M32</f>
        <v>0</v>
      </c>
      <c r="AW90" s="135">
        <f>'625-03 - SO 300.2 část 2 ...'!M33</f>
        <v>0</v>
      </c>
      <c r="AX90" s="135">
        <f>'625-03 - SO 300.2 část 2 ...'!M34</f>
        <v>0</v>
      </c>
      <c r="AY90" s="135">
        <f>'625-03 - SO 300.2 část 2 ...'!M35</f>
        <v>0</v>
      </c>
      <c r="AZ90" s="135">
        <f>'625-03 - SO 300.2 část 2 ...'!H32</f>
        <v>0</v>
      </c>
      <c r="BA90" s="135">
        <f>'625-03 - SO 300.2 část 2 ...'!H33</f>
        <v>0</v>
      </c>
      <c r="BB90" s="135">
        <f>'625-03 - SO 300.2 část 2 ...'!H34</f>
        <v>0</v>
      </c>
      <c r="BC90" s="135">
        <f>'625-03 - SO 300.2 část 2 ...'!H35</f>
        <v>0</v>
      </c>
      <c r="BD90" s="137">
        <f>'625-03 - SO 300.2 část 2 ...'!H36</f>
        <v>0</v>
      </c>
      <c r="BT90" s="133" t="s">
        <v>84</v>
      </c>
      <c r="BV90" s="133" t="s">
        <v>78</v>
      </c>
      <c r="BW90" s="133" t="s">
        <v>91</v>
      </c>
      <c r="BX90" s="133" t="s">
        <v>79</v>
      </c>
    </row>
    <row r="91">
      <c r="B91" s="28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1"/>
    </row>
    <row r="92" s="1" customFormat="1" ht="30" customHeight="1">
      <c r="B92" s="48"/>
      <c r="C92" s="112" t="s">
        <v>92</v>
      </c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115">
        <f>ROUND(SUM(AG93:AG96),2)</f>
        <v>0</v>
      </c>
      <c r="AH92" s="115"/>
      <c r="AI92" s="115"/>
      <c r="AJ92" s="115"/>
      <c r="AK92" s="115"/>
      <c r="AL92" s="115"/>
      <c r="AM92" s="115"/>
      <c r="AN92" s="115">
        <f>ROUND(SUM(AN93:AN96),2)</f>
        <v>0</v>
      </c>
      <c r="AO92" s="115"/>
      <c r="AP92" s="115"/>
      <c r="AQ92" s="50"/>
      <c r="AS92" s="108" t="s">
        <v>93</v>
      </c>
      <c r="AT92" s="109" t="s">
        <v>94</v>
      </c>
      <c r="AU92" s="109" t="s">
        <v>40</v>
      </c>
      <c r="AV92" s="110" t="s">
        <v>63</v>
      </c>
    </row>
    <row r="93" s="1" customFormat="1" ht="19.92" customHeight="1">
      <c r="B93" s="48"/>
      <c r="C93" s="49"/>
      <c r="D93" s="138" t="s">
        <v>95</v>
      </c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139">
        <f>ROUND(AG87*AS93,2)</f>
        <v>0</v>
      </c>
      <c r="AH93" s="140"/>
      <c r="AI93" s="140"/>
      <c r="AJ93" s="140"/>
      <c r="AK93" s="140"/>
      <c r="AL93" s="140"/>
      <c r="AM93" s="140"/>
      <c r="AN93" s="140">
        <f>ROUND(AG93+AV93,2)</f>
        <v>0</v>
      </c>
      <c r="AO93" s="140"/>
      <c r="AP93" s="140"/>
      <c r="AQ93" s="50"/>
      <c r="AS93" s="141">
        <v>0</v>
      </c>
      <c r="AT93" s="142" t="s">
        <v>96</v>
      </c>
      <c r="AU93" s="142" t="s">
        <v>41</v>
      </c>
      <c r="AV93" s="143">
        <f>ROUND(IF(AU93="základní",AG93*L31,IF(AU93="snížená",AG93*L32,0)),2)</f>
        <v>0</v>
      </c>
      <c r="BV93" s="24" t="s">
        <v>97</v>
      </c>
      <c r="BY93" s="144">
        <f>IF(AU93="základní",AV93,0)</f>
        <v>0</v>
      </c>
      <c r="BZ93" s="144">
        <f>IF(AU93="snížená",AV93,0)</f>
        <v>0</v>
      </c>
      <c r="CA93" s="144">
        <v>0</v>
      </c>
      <c r="CB93" s="144">
        <v>0</v>
      </c>
      <c r="CC93" s="144">
        <v>0</v>
      </c>
      <c r="CD93" s="144">
        <f>IF(AU93="základní",AG93,0)</f>
        <v>0</v>
      </c>
      <c r="CE93" s="144">
        <f>IF(AU93="snížená",AG93,0)</f>
        <v>0</v>
      </c>
      <c r="CF93" s="144">
        <f>IF(AU93="zákl. přenesená",AG93,0)</f>
        <v>0</v>
      </c>
      <c r="CG93" s="144">
        <f>IF(AU93="sníž. přenesená",AG93,0)</f>
        <v>0</v>
      </c>
      <c r="CH93" s="144">
        <f>IF(AU93="nulová",AG93,0)</f>
        <v>0</v>
      </c>
      <c r="CI93" s="24">
        <f>IF(AU93="základní",1,IF(AU93="snížená",2,IF(AU93="zákl. přenesená",4,IF(AU93="sníž. přenesená",5,3))))</f>
        <v>1</v>
      </c>
      <c r="CJ93" s="24">
        <f>IF(AT93="stavební čast",1,IF(8893="investiční čast",2,3))</f>
        <v>1</v>
      </c>
      <c r="CK93" s="24" t="str">
        <f>IF(D93="Vyplň vlastní","","x")</f>
        <v>x</v>
      </c>
    </row>
    <row r="94" s="1" customFormat="1" ht="19.92" customHeight="1">
      <c r="B94" s="48"/>
      <c r="C94" s="49"/>
      <c r="D94" s="145" t="s">
        <v>98</v>
      </c>
      <c r="E94" s="138"/>
      <c r="F94" s="138"/>
      <c r="G94" s="138"/>
      <c r="H94" s="138"/>
      <c r="I94" s="138"/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49"/>
      <c r="AD94" s="49"/>
      <c r="AE94" s="49"/>
      <c r="AF94" s="49"/>
      <c r="AG94" s="139">
        <f>AG87*AS94</f>
        <v>0</v>
      </c>
      <c r="AH94" s="140"/>
      <c r="AI94" s="140"/>
      <c r="AJ94" s="140"/>
      <c r="AK94" s="140"/>
      <c r="AL94" s="140"/>
      <c r="AM94" s="140"/>
      <c r="AN94" s="140">
        <f>AG94+AV94</f>
        <v>0</v>
      </c>
      <c r="AO94" s="140"/>
      <c r="AP94" s="140"/>
      <c r="AQ94" s="50"/>
      <c r="AS94" s="146">
        <v>0</v>
      </c>
      <c r="AT94" s="147" t="s">
        <v>96</v>
      </c>
      <c r="AU94" s="147" t="s">
        <v>41</v>
      </c>
      <c r="AV94" s="148">
        <f>ROUND(IF(AU94="nulová",0,IF(OR(AU94="základní",AU94="zákl. přenesená"),AG94*L31,AG94*L32)),2)</f>
        <v>0</v>
      </c>
      <c r="BV94" s="24" t="s">
        <v>99</v>
      </c>
      <c r="BY94" s="144">
        <f>IF(AU94="základní",AV94,0)</f>
        <v>0</v>
      </c>
      <c r="BZ94" s="144">
        <f>IF(AU94="snížená",AV94,0)</f>
        <v>0</v>
      </c>
      <c r="CA94" s="144">
        <f>IF(AU94="zákl. přenesená",AV94,0)</f>
        <v>0</v>
      </c>
      <c r="CB94" s="144">
        <f>IF(AU94="sníž. přenesená",AV94,0)</f>
        <v>0</v>
      </c>
      <c r="CC94" s="144">
        <f>IF(AU94="nulová",AV94,0)</f>
        <v>0</v>
      </c>
      <c r="CD94" s="144">
        <f>IF(AU94="základní",AG94,0)</f>
        <v>0</v>
      </c>
      <c r="CE94" s="144">
        <f>IF(AU94="snížená",AG94,0)</f>
        <v>0</v>
      </c>
      <c r="CF94" s="144">
        <f>IF(AU94="zákl. přenesená",AG94,0)</f>
        <v>0</v>
      </c>
      <c r="CG94" s="144">
        <f>IF(AU94="sníž. přenesená",AG94,0)</f>
        <v>0</v>
      </c>
      <c r="CH94" s="144">
        <f>IF(AU94="nulová",AG94,0)</f>
        <v>0</v>
      </c>
      <c r="CI94" s="24">
        <f>IF(AU94="základní",1,IF(AU94="snížená",2,IF(AU94="zákl. přenesená",4,IF(AU94="sníž. přenesená",5,3))))</f>
        <v>1</v>
      </c>
      <c r="CJ94" s="24">
        <f>IF(AT94="stavební čast",1,IF(8894="investiční čast",2,3))</f>
        <v>1</v>
      </c>
      <c r="CK94" s="24" t="str">
        <f>IF(D94="Vyplň vlastní","","x")</f>
        <v/>
      </c>
    </row>
    <row r="95" s="1" customFormat="1" ht="19.92" customHeight="1">
      <c r="B95" s="48"/>
      <c r="C95" s="49"/>
      <c r="D95" s="145" t="s">
        <v>98</v>
      </c>
      <c r="E95" s="138"/>
      <c r="F95" s="138"/>
      <c r="G95" s="138"/>
      <c r="H95" s="138"/>
      <c r="I95" s="138"/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49"/>
      <c r="AD95" s="49"/>
      <c r="AE95" s="49"/>
      <c r="AF95" s="49"/>
      <c r="AG95" s="139">
        <f>AG87*AS95</f>
        <v>0</v>
      </c>
      <c r="AH95" s="140"/>
      <c r="AI95" s="140"/>
      <c r="AJ95" s="140"/>
      <c r="AK95" s="140"/>
      <c r="AL95" s="140"/>
      <c r="AM95" s="140"/>
      <c r="AN95" s="140">
        <f>AG95+AV95</f>
        <v>0</v>
      </c>
      <c r="AO95" s="140"/>
      <c r="AP95" s="140"/>
      <c r="AQ95" s="50"/>
      <c r="AS95" s="146">
        <v>0</v>
      </c>
      <c r="AT95" s="147" t="s">
        <v>96</v>
      </c>
      <c r="AU95" s="147" t="s">
        <v>41</v>
      </c>
      <c r="AV95" s="148">
        <f>ROUND(IF(AU95="nulová",0,IF(OR(AU95="základní",AU95="zákl. přenesená"),AG95*L31,AG95*L32)),2)</f>
        <v>0</v>
      </c>
      <c r="BV95" s="24" t="s">
        <v>99</v>
      </c>
      <c r="BY95" s="144">
        <f>IF(AU95="základní",AV95,0)</f>
        <v>0</v>
      </c>
      <c r="BZ95" s="144">
        <f>IF(AU95="snížená",AV95,0)</f>
        <v>0</v>
      </c>
      <c r="CA95" s="144">
        <f>IF(AU95="zákl. přenesená",AV95,0)</f>
        <v>0</v>
      </c>
      <c r="CB95" s="144">
        <f>IF(AU95="sníž. přenesená",AV95,0)</f>
        <v>0</v>
      </c>
      <c r="CC95" s="144">
        <f>IF(AU95="nulová",AV95,0)</f>
        <v>0</v>
      </c>
      <c r="CD95" s="144">
        <f>IF(AU95="základní",AG95,0)</f>
        <v>0</v>
      </c>
      <c r="CE95" s="144">
        <f>IF(AU95="snížená",AG95,0)</f>
        <v>0</v>
      </c>
      <c r="CF95" s="144">
        <f>IF(AU95="zákl. přenesená",AG95,0)</f>
        <v>0</v>
      </c>
      <c r="CG95" s="144">
        <f>IF(AU95="sníž. přenesená",AG95,0)</f>
        <v>0</v>
      </c>
      <c r="CH95" s="144">
        <f>IF(AU95="nulová",AG95,0)</f>
        <v>0</v>
      </c>
      <c r="CI95" s="24">
        <f>IF(AU95="základní",1,IF(AU95="snížená",2,IF(AU95="zákl. přenesená",4,IF(AU95="sníž. přenesená",5,3))))</f>
        <v>1</v>
      </c>
      <c r="CJ95" s="24">
        <f>IF(AT95="stavební čast",1,IF(8895="investiční čast",2,3))</f>
        <v>1</v>
      </c>
      <c r="CK95" s="24" t="str">
        <f>IF(D95="Vyplň vlastní","","x")</f>
        <v/>
      </c>
    </row>
    <row r="96" s="1" customFormat="1" ht="19.92" customHeight="1">
      <c r="B96" s="48"/>
      <c r="C96" s="49"/>
      <c r="D96" s="145" t="s">
        <v>98</v>
      </c>
      <c r="E96" s="138"/>
      <c r="F96" s="138"/>
      <c r="G96" s="138"/>
      <c r="H96" s="138"/>
      <c r="I96" s="138"/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49"/>
      <c r="AD96" s="49"/>
      <c r="AE96" s="49"/>
      <c r="AF96" s="49"/>
      <c r="AG96" s="139">
        <f>AG87*AS96</f>
        <v>0</v>
      </c>
      <c r="AH96" s="140"/>
      <c r="AI96" s="140"/>
      <c r="AJ96" s="140"/>
      <c r="AK96" s="140"/>
      <c r="AL96" s="140"/>
      <c r="AM96" s="140"/>
      <c r="AN96" s="140">
        <f>AG96+AV96</f>
        <v>0</v>
      </c>
      <c r="AO96" s="140"/>
      <c r="AP96" s="140"/>
      <c r="AQ96" s="50"/>
      <c r="AS96" s="149">
        <v>0</v>
      </c>
      <c r="AT96" s="150" t="s">
        <v>96</v>
      </c>
      <c r="AU96" s="150" t="s">
        <v>41</v>
      </c>
      <c r="AV96" s="151">
        <f>ROUND(IF(AU96="nulová",0,IF(OR(AU96="základní",AU96="zákl. přenesená"),AG96*L31,AG96*L32)),2)</f>
        <v>0</v>
      </c>
      <c r="BV96" s="24" t="s">
        <v>99</v>
      </c>
      <c r="BY96" s="144">
        <f>IF(AU96="základní",AV96,0)</f>
        <v>0</v>
      </c>
      <c r="BZ96" s="144">
        <f>IF(AU96="snížená",AV96,0)</f>
        <v>0</v>
      </c>
      <c r="CA96" s="144">
        <f>IF(AU96="zákl. přenesená",AV96,0)</f>
        <v>0</v>
      </c>
      <c r="CB96" s="144">
        <f>IF(AU96="sníž. přenesená",AV96,0)</f>
        <v>0</v>
      </c>
      <c r="CC96" s="144">
        <f>IF(AU96="nulová",AV96,0)</f>
        <v>0</v>
      </c>
      <c r="CD96" s="144">
        <f>IF(AU96="základní",AG96,0)</f>
        <v>0</v>
      </c>
      <c r="CE96" s="144">
        <f>IF(AU96="snížená",AG96,0)</f>
        <v>0</v>
      </c>
      <c r="CF96" s="144">
        <f>IF(AU96="zákl. přenesená",AG96,0)</f>
        <v>0</v>
      </c>
      <c r="CG96" s="144">
        <f>IF(AU96="sníž. přenesená",AG96,0)</f>
        <v>0</v>
      </c>
      <c r="CH96" s="144">
        <f>IF(AU96="nulová",AG96,0)</f>
        <v>0</v>
      </c>
      <c r="CI96" s="24">
        <f>IF(AU96="základní",1,IF(AU96="snížená",2,IF(AU96="zákl. přenesená",4,IF(AU96="sníž. přenesená",5,3))))</f>
        <v>1</v>
      </c>
      <c r="CJ96" s="24">
        <f>IF(AT96="stavební čast",1,IF(8896="investiční čast",2,3))</f>
        <v>1</v>
      </c>
      <c r="CK96" s="24" t="str">
        <f>IF(D96="Vyplň vlastní","","x")</f>
        <v/>
      </c>
    </row>
    <row r="97" s="1" customFormat="1" ht="10.8" customHeight="1"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50"/>
    </row>
    <row r="98" s="1" customFormat="1" ht="30" customHeight="1">
      <c r="B98" s="48"/>
      <c r="C98" s="152" t="s">
        <v>100</v>
      </c>
      <c r="D98" s="153"/>
      <c r="E98" s="153"/>
      <c r="F98" s="153"/>
      <c r="G98" s="153"/>
      <c r="H98" s="153"/>
      <c r="I98" s="153"/>
      <c r="J98" s="153"/>
      <c r="K98" s="153"/>
      <c r="L98" s="153"/>
      <c r="M98" s="153"/>
      <c r="N98" s="153"/>
      <c r="O98" s="153"/>
      <c r="P98" s="153"/>
      <c r="Q98" s="153"/>
      <c r="R98" s="153"/>
      <c r="S98" s="153"/>
      <c r="T98" s="153"/>
      <c r="U98" s="153"/>
      <c r="V98" s="153"/>
      <c r="W98" s="153"/>
      <c r="X98" s="153"/>
      <c r="Y98" s="153"/>
      <c r="Z98" s="153"/>
      <c r="AA98" s="153"/>
      <c r="AB98" s="153"/>
      <c r="AC98" s="153"/>
      <c r="AD98" s="153"/>
      <c r="AE98" s="153"/>
      <c r="AF98" s="153"/>
      <c r="AG98" s="154">
        <f>ROUND(AG87+AG92,2)</f>
        <v>0</v>
      </c>
      <c r="AH98" s="154"/>
      <c r="AI98" s="154"/>
      <c r="AJ98" s="154"/>
      <c r="AK98" s="154"/>
      <c r="AL98" s="154"/>
      <c r="AM98" s="154"/>
      <c r="AN98" s="154">
        <f>AN87+AN92</f>
        <v>0</v>
      </c>
      <c r="AO98" s="154"/>
      <c r="AP98" s="154"/>
      <c r="AQ98" s="50"/>
    </row>
    <row r="99" s="1" customFormat="1" ht="6.96" customHeight="1">
      <c r="B99" s="77"/>
      <c r="C99" s="78"/>
      <c r="D99" s="78"/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 s="78"/>
      <c r="U99" s="78"/>
      <c r="V99" s="78"/>
      <c r="W99" s="78"/>
      <c r="X99" s="78"/>
      <c r="Y99" s="78"/>
      <c r="Z99" s="78"/>
      <c r="AA99" s="78"/>
      <c r="AB99" s="78"/>
      <c r="AC99" s="78"/>
      <c r="AD99" s="78"/>
      <c r="AE99" s="78"/>
      <c r="AF99" s="78"/>
      <c r="AG99" s="78"/>
      <c r="AH99" s="78"/>
      <c r="AI99" s="78"/>
      <c r="AJ99" s="78"/>
      <c r="AK99" s="78"/>
      <c r="AL99" s="78"/>
      <c r="AM99" s="78"/>
      <c r="AN99" s="78"/>
      <c r="AO99" s="78"/>
      <c r="AP99" s="78"/>
      <c r="AQ99" s="79"/>
    </row>
  </sheetData>
  <sheetProtection sheet="1" formatColumns="0" formatRows="0" objects="1" scenarios="1" spinCount="10" saltValue="UjdK8qBLzCwGQHNbwYgshiguNttwWCVzY4OdRZIcBnKuIsulGhFXco9mhFrde70mt1IaCekRlVflnMdwqZTmCg==" hashValue="B4VEcUAbC23nA2ujw979ebURN5eLsHSu6eRkn6noxNLJzI2WqX+iVwJkJW3+vc25sN/6N+H1pAF0V1+2E7idLQ==" algorithmName="SHA-512" password="CC35"/>
  <mergeCells count="66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N90:AP90"/>
    <mergeCell ref="AG90:AM90"/>
    <mergeCell ref="D90:H90"/>
    <mergeCell ref="J90:AF90"/>
    <mergeCell ref="AG93:AM93"/>
    <mergeCell ref="AN93:AP93"/>
    <mergeCell ref="D94:AB94"/>
    <mergeCell ref="AG94:AM94"/>
    <mergeCell ref="AN94:AP94"/>
    <mergeCell ref="D95:AB95"/>
    <mergeCell ref="AG95:AM95"/>
    <mergeCell ref="AN95:AP95"/>
    <mergeCell ref="D96:AB96"/>
    <mergeCell ref="AG96:AM96"/>
    <mergeCell ref="AN96:AP96"/>
    <mergeCell ref="AG87:AM87"/>
    <mergeCell ref="AN87:AP87"/>
    <mergeCell ref="AG92:AM92"/>
    <mergeCell ref="AN92:AP92"/>
    <mergeCell ref="AG98:AM98"/>
    <mergeCell ref="AN98:AP9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3:AU97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3:AT97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625-01 - SO 300.1 - odvod...'!C2" display="/"/>
    <hyperlink ref="A89" location="'625-02 - SO 300.2 část 1 ...'!C2" display="/"/>
    <hyperlink ref="A90" location="'625-03 - SO 300.2 část 2 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5"/>
      <c r="B1" s="15"/>
      <c r="C1" s="15"/>
      <c r="D1" s="16" t="s">
        <v>1</v>
      </c>
      <c r="E1" s="15"/>
      <c r="F1" s="17" t="s">
        <v>101</v>
      </c>
      <c r="G1" s="17"/>
      <c r="H1" s="156" t="s">
        <v>102</v>
      </c>
      <c r="I1" s="156"/>
      <c r="J1" s="156"/>
      <c r="K1" s="156"/>
      <c r="L1" s="17" t="s">
        <v>103</v>
      </c>
      <c r="M1" s="15"/>
      <c r="N1" s="15"/>
      <c r="O1" s="16" t="s">
        <v>104</v>
      </c>
      <c r="P1" s="15"/>
      <c r="Q1" s="15"/>
      <c r="R1" s="15"/>
      <c r="S1" s="17" t="s">
        <v>105</v>
      </c>
      <c r="T1" s="17"/>
      <c r="U1" s="155"/>
      <c r="V1" s="155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ht="36.96" customHeight="1">
      <c r="C2" s="21" t="s">
        <v>7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S2" s="23" t="s">
        <v>8</v>
      </c>
      <c r="AT2" s="24" t="s">
        <v>85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7"/>
      <c r="AT3" s="24" t="s">
        <v>106</v>
      </c>
    </row>
    <row r="4" ht="36.96" customHeight="1">
      <c r="B4" s="28"/>
      <c r="C4" s="29" t="s">
        <v>107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1"/>
      <c r="T4" s="22" t="s">
        <v>13</v>
      </c>
      <c r="AT4" s="24" t="s">
        <v>6</v>
      </c>
    </row>
    <row r="5" ht="6.96" customHeight="1">
      <c r="B5" s="28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1"/>
    </row>
    <row r="6" ht="25.44" customHeight="1">
      <c r="B6" s="28"/>
      <c r="C6" s="33"/>
      <c r="D6" s="40" t="s">
        <v>19</v>
      </c>
      <c r="E6" s="33"/>
      <c r="F6" s="157" t="str">
        <f>'Rekapitulace stavby'!K6</f>
        <v>Odvodnění komunikace Sylvárov, Dvůr Králové</v>
      </c>
      <c r="G6" s="40"/>
      <c r="H6" s="40"/>
      <c r="I6" s="40"/>
      <c r="J6" s="40"/>
      <c r="K6" s="40"/>
      <c r="L6" s="40"/>
      <c r="M6" s="40"/>
      <c r="N6" s="40"/>
      <c r="O6" s="40"/>
      <c r="P6" s="40"/>
      <c r="Q6" s="33"/>
      <c r="R6" s="31"/>
    </row>
    <row r="7" s="1" customFormat="1" ht="32.88" customHeight="1">
      <c r="B7" s="48"/>
      <c r="C7" s="49"/>
      <c r="D7" s="37" t="s">
        <v>108</v>
      </c>
      <c r="E7" s="49"/>
      <c r="F7" s="38" t="s">
        <v>109</v>
      </c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50"/>
    </row>
    <row r="8" s="1" customFormat="1" ht="14.4" customHeight="1">
      <c r="B8" s="48"/>
      <c r="C8" s="49"/>
      <c r="D8" s="40" t="s">
        <v>21</v>
      </c>
      <c r="E8" s="49"/>
      <c r="F8" s="35" t="s">
        <v>22</v>
      </c>
      <c r="G8" s="49"/>
      <c r="H8" s="49"/>
      <c r="I8" s="49"/>
      <c r="J8" s="49"/>
      <c r="K8" s="49"/>
      <c r="L8" s="49"/>
      <c r="M8" s="40" t="s">
        <v>23</v>
      </c>
      <c r="N8" s="49"/>
      <c r="O8" s="35" t="s">
        <v>22</v>
      </c>
      <c r="P8" s="49"/>
      <c r="Q8" s="49"/>
      <c r="R8" s="50"/>
    </row>
    <row r="9" s="1" customFormat="1" ht="14.4" customHeight="1">
      <c r="B9" s="48"/>
      <c r="C9" s="49"/>
      <c r="D9" s="40" t="s">
        <v>24</v>
      </c>
      <c r="E9" s="49"/>
      <c r="F9" s="35" t="s">
        <v>25</v>
      </c>
      <c r="G9" s="49"/>
      <c r="H9" s="49"/>
      <c r="I9" s="49"/>
      <c r="J9" s="49"/>
      <c r="K9" s="49"/>
      <c r="L9" s="49"/>
      <c r="M9" s="40" t="s">
        <v>26</v>
      </c>
      <c r="N9" s="49"/>
      <c r="O9" s="158" t="str">
        <f>'Rekapitulace stavby'!AN8</f>
        <v>27. 1. 2020</v>
      </c>
      <c r="P9" s="92"/>
      <c r="Q9" s="49"/>
      <c r="R9" s="50"/>
    </row>
    <row r="10" s="1" customFormat="1" ht="10.8" customHeight="1">
      <c r="B10" s="48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50"/>
    </row>
    <row r="11" s="1" customFormat="1" ht="14.4" customHeight="1">
      <c r="B11" s="48"/>
      <c r="C11" s="49"/>
      <c r="D11" s="40" t="s">
        <v>28</v>
      </c>
      <c r="E11" s="49"/>
      <c r="F11" s="49"/>
      <c r="G11" s="49"/>
      <c r="H11" s="49"/>
      <c r="I11" s="49"/>
      <c r="J11" s="49"/>
      <c r="K11" s="49"/>
      <c r="L11" s="49"/>
      <c r="M11" s="40" t="s">
        <v>29</v>
      </c>
      <c r="N11" s="49"/>
      <c r="O11" s="35" t="str">
        <f>IF('Rekapitulace stavby'!AN10="","",'Rekapitulace stavby'!AN10)</f>
        <v/>
      </c>
      <c r="P11" s="35"/>
      <c r="Q11" s="49"/>
      <c r="R11" s="50"/>
    </row>
    <row r="12" s="1" customFormat="1" ht="18" customHeight="1">
      <c r="B12" s="48"/>
      <c r="C12" s="49"/>
      <c r="D12" s="49"/>
      <c r="E12" s="35" t="str">
        <f>IF('Rekapitulace stavby'!E11="","",'Rekapitulace stavby'!E11)</f>
        <v xml:space="preserve"> </v>
      </c>
      <c r="F12" s="49"/>
      <c r="G12" s="49"/>
      <c r="H12" s="49"/>
      <c r="I12" s="49"/>
      <c r="J12" s="49"/>
      <c r="K12" s="49"/>
      <c r="L12" s="49"/>
      <c r="M12" s="40" t="s">
        <v>30</v>
      </c>
      <c r="N12" s="49"/>
      <c r="O12" s="35" t="str">
        <f>IF('Rekapitulace stavby'!AN11="","",'Rekapitulace stavby'!AN11)</f>
        <v/>
      </c>
      <c r="P12" s="35"/>
      <c r="Q12" s="49"/>
      <c r="R12" s="50"/>
    </row>
    <row r="13" s="1" customFormat="1" ht="6.96" customHeight="1">
      <c r="B13" s="48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50"/>
    </row>
    <row r="14" s="1" customFormat="1" ht="14.4" customHeight="1">
      <c r="B14" s="48"/>
      <c r="C14" s="49"/>
      <c r="D14" s="40" t="s">
        <v>31</v>
      </c>
      <c r="E14" s="49"/>
      <c r="F14" s="49"/>
      <c r="G14" s="49"/>
      <c r="H14" s="49"/>
      <c r="I14" s="49"/>
      <c r="J14" s="49"/>
      <c r="K14" s="49"/>
      <c r="L14" s="49"/>
      <c r="M14" s="40" t="s">
        <v>29</v>
      </c>
      <c r="N14" s="49"/>
      <c r="O14" s="41" t="str">
        <f>IF('Rekapitulace stavby'!AN13="","",'Rekapitulace stavby'!AN13)</f>
        <v>Vyplň údaj</v>
      </c>
      <c r="P14" s="35"/>
      <c r="Q14" s="49"/>
      <c r="R14" s="50"/>
    </row>
    <row r="15" s="1" customFormat="1" ht="18" customHeight="1">
      <c r="B15" s="48"/>
      <c r="C15" s="49"/>
      <c r="D15" s="49"/>
      <c r="E15" s="41" t="str">
        <f>IF('Rekapitulace stavby'!E14="","",'Rekapitulace stavby'!E14)</f>
        <v>Vyplň údaj</v>
      </c>
      <c r="F15" s="159"/>
      <c r="G15" s="159"/>
      <c r="H15" s="159"/>
      <c r="I15" s="159"/>
      <c r="J15" s="159"/>
      <c r="K15" s="159"/>
      <c r="L15" s="159"/>
      <c r="M15" s="40" t="s">
        <v>30</v>
      </c>
      <c r="N15" s="49"/>
      <c r="O15" s="41" t="str">
        <f>IF('Rekapitulace stavby'!AN14="","",'Rekapitulace stavby'!AN14)</f>
        <v>Vyplň údaj</v>
      </c>
      <c r="P15" s="35"/>
      <c r="Q15" s="49"/>
      <c r="R15" s="50"/>
    </row>
    <row r="16" s="1" customFormat="1" ht="6.96" customHeight="1">
      <c r="B16" s="48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50"/>
    </row>
    <row r="17" s="1" customFormat="1" ht="14.4" customHeight="1">
      <c r="B17" s="48"/>
      <c r="C17" s="49"/>
      <c r="D17" s="40" t="s">
        <v>33</v>
      </c>
      <c r="E17" s="49"/>
      <c r="F17" s="49"/>
      <c r="G17" s="49"/>
      <c r="H17" s="49"/>
      <c r="I17" s="49"/>
      <c r="J17" s="49"/>
      <c r="K17" s="49"/>
      <c r="L17" s="49"/>
      <c r="M17" s="40" t="s">
        <v>29</v>
      </c>
      <c r="N17" s="49"/>
      <c r="O17" s="35" t="s">
        <v>22</v>
      </c>
      <c r="P17" s="35"/>
      <c r="Q17" s="49"/>
      <c r="R17" s="50"/>
    </row>
    <row r="18" s="1" customFormat="1" ht="18" customHeight="1">
      <c r="B18" s="48"/>
      <c r="C18" s="49"/>
      <c r="D18" s="49"/>
      <c r="E18" s="35" t="s">
        <v>110</v>
      </c>
      <c r="F18" s="49"/>
      <c r="G18" s="49"/>
      <c r="H18" s="49"/>
      <c r="I18" s="49"/>
      <c r="J18" s="49"/>
      <c r="K18" s="49"/>
      <c r="L18" s="49"/>
      <c r="M18" s="40" t="s">
        <v>30</v>
      </c>
      <c r="N18" s="49"/>
      <c r="O18" s="35" t="s">
        <v>22</v>
      </c>
      <c r="P18" s="35"/>
      <c r="Q18" s="49"/>
      <c r="R18" s="50"/>
    </row>
    <row r="19" s="1" customFormat="1" ht="6.96" customHeight="1">
      <c r="B19" s="48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50"/>
    </row>
    <row r="20" s="1" customFormat="1" ht="14.4" customHeight="1">
      <c r="B20" s="48"/>
      <c r="C20" s="49"/>
      <c r="D20" s="40" t="s">
        <v>35</v>
      </c>
      <c r="E20" s="49"/>
      <c r="F20" s="49"/>
      <c r="G20" s="49"/>
      <c r="H20" s="49"/>
      <c r="I20" s="49"/>
      <c r="J20" s="49"/>
      <c r="K20" s="49"/>
      <c r="L20" s="49"/>
      <c r="M20" s="40" t="s">
        <v>29</v>
      </c>
      <c r="N20" s="49"/>
      <c r="O20" s="35" t="s">
        <v>22</v>
      </c>
      <c r="P20" s="35"/>
      <c r="Q20" s="49"/>
      <c r="R20" s="50"/>
    </row>
    <row r="21" s="1" customFormat="1" ht="18" customHeight="1">
      <c r="B21" s="48"/>
      <c r="C21" s="49"/>
      <c r="D21" s="49"/>
      <c r="E21" s="35" t="s">
        <v>111</v>
      </c>
      <c r="F21" s="49"/>
      <c r="G21" s="49"/>
      <c r="H21" s="49"/>
      <c r="I21" s="49"/>
      <c r="J21" s="49"/>
      <c r="K21" s="49"/>
      <c r="L21" s="49"/>
      <c r="M21" s="40" t="s">
        <v>30</v>
      </c>
      <c r="N21" s="49"/>
      <c r="O21" s="35" t="s">
        <v>22</v>
      </c>
      <c r="P21" s="35"/>
      <c r="Q21" s="49"/>
      <c r="R21" s="50"/>
    </row>
    <row r="22" s="1" customFormat="1" ht="6.96" customHeight="1">
      <c r="B22" s="48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50"/>
    </row>
    <row r="23" s="1" customFormat="1" ht="14.4" customHeight="1">
      <c r="B23" s="48"/>
      <c r="C23" s="49"/>
      <c r="D23" s="40" t="s">
        <v>36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50"/>
    </row>
    <row r="24" s="1" customFormat="1" ht="16.5" customHeight="1">
      <c r="B24" s="48"/>
      <c r="C24" s="49"/>
      <c r="D24" s="49"/>
      <c r="E24" s="44" t="s">
        <v>22</v>
      </c>
      <c r="F24" s="44"/>
      <c r="G24" s="44"/>
      <c r="H24" s="44"/>
      <c r="I24" s="44"/>
      <c r="J24" s="44"/>
      <c r="K24" s="44"/>
      <c r="L24" s="44"/>
      <c r="M24" s="49"/>
      <c r="N24" s="49"/>
      <c r="O24" s="49"/>
      <c r="P24" s="49"/>
      <c r="Q24" s="49"/>
      <c r="R24" s="50"/>
    </row>
    <row r="25" s="1" customFormat="1" ht="6.96" customHeight="1"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50"/>
    </row>
    <row r="26" s="1" customFormat="1" ht="6.96" customHeight="1">
      <c r="B26" s="48"/>
      <c r="C26" s="4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49"/>
      <c r="R26" s="50"/>
    </row>
    <row r="27" s="1" customFormat="1" ht="14.4" customHeight="1">
      <c r="B27" s="48"/>
      <c r="C27" s="49"/>
      <c r="D27" s="160" t="s">
        <v>112</v>
      </c>
      <c r="E27" s="49"/>
      <c r="F27" s="49"/>
      <c r="G27" s="49"/>
      <c r="H27" s="49"/>
      <c r="I27" s="49"/>
      <c r="J27" s="49"/>
      <c r="K27" s="49"/>
      <c r="L27" s="49"/>
      <c r="M27" s="47">
        <f>N88</f>
        <v>0</v>
      </c>
      <c r="N27" s="47"/>
      <c r="O27" s="47"/>
      <c r="P27" s="47"/>
      <c r="Q27" s="49"/>
      <c r="R27" s="50"/>
    </row>
    <row r="28" s="1" customFormat="1" ht="14.4" customHeight="1">
      <c r="B28" s="48"/>
      <c r="C28" s="49"/>
      <c r="D28" s="46" t="s">
        <v>95</v>
      </c>
      <c r="E28" s="49"/>
      <c r="F28" s="49"/>
      <c r="G28" s="49"/>
      <c r="H28" s="49"/>
      <c r="I28" s="49"/>
      <c r="J28" s="49"/>
      <c r="K28" s="49"/>
      <c r="L28" s="49"/>
      <c r="M28" s="47">
        <f>N100</f>
        <v>0</v>
      </c>
      <c r="N28" s="47"/>
      <c r="O28" s="47"/>
      <c r="P28" s="47"/>
      <c r="Q28" s="49"/>
      <c r="R28" s="50"/>
    </row>
    <row r="29" s="1" customFormat="1" ht="6.96" customHeight="1"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50"/>
    </row>
    <row r="30" s="1" customFormat="1" ht="25.44" customHeight="1">
      <c r="B30" s="48"/>
      <c r="C30" s="49"/>
      <c r="D30" s="161" t="s">
        <v>39</v>
      </c>
      <c r="E30" s="49"/>
      <c r="F30" s="49"/>
      <c r="G30" s="49"/>
      <c r="H30" s="49"/>
      <c r="I30" s="49"/>
      <c r="J30" s="49"/>
      <c r="K30" s="49"/>
      <c r="L30" s="49"/>
      <c r="M30" s="162">
        <f>ROUND(M27+M28,2)</f>
        <v>0</v>
      </c>
      <c r="N30" s="49"/>
      <c r="O30" s="49"/>
      <c r="P30" s="49"/>
      <c r="Q30" s="49"/>
      <c r="R30" s="50"/>
    </row>
    <row r="31" s="1" customFormat="1" ht="6.96" customHeight="1">
      <c r="B31" s="48"/>
      <c r="C31" s="4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49"/>
      <c r="R31" s="50"/>
    </row>
    <row r="32" s="1" customFormat="1" ht="14.4" customHeight="1">
      <c r="B32" s="48"/>
      <c r="C32" s="49"/>
      <c r="D32" s="56" t="s">
        <v>40</v>
      </c>
      <c r="E32" s="56" t="s">
        <v>41</v>
      </c>
      <c r="F32" s="57">
        <v>0.20999999999999999</v>
      </c>
      <c r="G32" s="163" t="s">
        <v>42</v>
      </c>
      <c r="H32" s="164">
        <f>(SUM(BE100:BE107)+SUM(BE125:BE323))</f>
        <v>0</v>
      </c>
      <c r="I32" s="49"/>
      <c r="J32" s="49"/>
      <c r="K32" s="49"/>
      <c r="L32" s="49"/>
      <c r="M32" s="164">
        <f>ROUND((SUM(BE100:BE107)+SUM(BE125:BE323)), 2)*F32</f>
        <v>0</v>
      </c>
      <c r="N32" s="49"/>
      <c r="O32" s="49"/>
      <c r="P32" s="49"/>
      <c r="Q32" s="49"/>
      <c r="R32" s="50"/>
    </row>
    <row r="33" s="1" customFormat="1" ht="14.4" customHeight="1">
      <c r="B33" s="48"/>
      <c r="C33" s="49"/>
      <c r="D33" s="49"/>
      <c r="E33" s="56" t="s">
        <v>43</v>
      </c>
      <c r="F33" s="57">
        <v>0.14999999999999999</v>
      </c>
      <c r="G33" s="163" t="s">
        <v>42</v>
      </c>
      <c r="H33" s="164">
        <f>(SUM(BF100:BF107)+SUM(BF125:BF323))</f>
        <v>0</v>
      </c>
      <c r="I33" s="49"/>
      <c r="J33" s="49"/>
      <c r="K33" s="49"/>
      <c r="L33" s="49"/>
      <c r="M33" s="164">
        <f>ROUND((SUM(BF100:BF107)+SUM(BF125:BF323)), 2)*F33</f>
        <v>0</v>
      </c>
      <c r="N33" s="49"/>
      <c r="O33" s="49"/>
      <c r="P33" s="49"/>
      <c r="Q33" s="49"/>
      <c r="R33" s="50"/>
    </row>
    <row r="34" hidden="1" s="1" customFormat="1" ht="14.4" customHeight="1">
      <c r="B34" s="48"/>
      <c r="C34" s="49"/>
      <c r="D34" s="49"/>
      <c r="E34" s="56" t="s">
        <v>44</v>
      </c>
      <c r="F34" s="57">
        <v>0.20999999999999999</v>
      </c>
      <c r="G34" s="163" t="s">
        <v>42</v>
      </c>
      <c r="H34" s="164">
        <f>(SUM(BG100:BG107)+SUM(BG125:BG323))</f>
        <v>0</v>
      </c>
      <c r="I34" s="49"/>
      <c r="J34" s="49"/>
      <c r="K34" s="49"/>
      <c r="L34" s="49"/>
      <c r="M34" s="164">
        <v>0</v>
      </c>
      <c r="N34" s="49"/>
      <c r="O34" s="49"/>
      <c r="P34" s="49"/>
      <c r="Q34" s="49"/>
      <c r="R34" s="50"/>
    </row>
    <row r="35" hidden="1" s="1" customFormat="1" ht="14.4" customHeight="1">
      <c r="B35" s="48"/>
      <c r="C35" s="49"/>
      <c r="D35" s="49"/>
      <c r="E35" s="56" t="s">
        <v>45</v>
      </c>
      <c r="F35" s="57">
        <v>0.14999999999999999</v>
      </c>
      <c r="G35" s="163" t="s">
        <v>42</v>
      </c>
      <c r="H35" s="164">
        <f>(SUM(BH100:BH107)+SUM(BH125:BH323))</f>
        <v>0</v>
      </c>
      <c r="I35" s="49"/>
      <c r="J35" s="49"/>
      <c r="K35" s="49"/>
      <c r="L35" s="49"/>
      <c r="M35" s="164">
        <v>0</v>
      </c>
      <c r="N35" s="49"/>
      <c r="O35" s="49"/>
      <c r="P35" s="49"/>
      <c r="Q35" s="49"/>
      <c r="R35" s="50"/>
    </row>
    <row r="36" hidden="1" s="1" customFormat="1" ht="14.4" customHeight="1">
      <c r="B36" s="48"/>
      <c r="C36" s="49"/>
      <c r="D36" s="49"/>
      <c r="E36" s="56" t="s">
        <v>46</v>
      </c>
      <c r="F36" s="57">
        <v>0</v>
      </c>
      <c r="G36" s="163" t="s">
        <v>42</v>
      </c>
      <c r="H36" s="164">
        <f>(SUM(BI100:BI107)+SUM(BI125:BI323))</f>
        <v>0</v>
      </c>
      <c r="I36" s="49"/>
      <c r="J36" s="49"/>
      <c r="K36" s="49"/>
      <c r="L36" s="49"/>
      <c r="M36" s="164">
        <v>0</v>
      </c>
      <c r="N36" s="49"/>
      <c r="O36" s="49"/>
      <c r="P36" s="49"/>
      <c r="Q36" s="49"/>
      <c r="R36" s="50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50"/>
    </row>
    <row r="38" s="1" customFormat="1" ht="25.44" customHeight="1">
      <c r="B38" s="48"/>
      <c r="C38" s="153"/>
      <c r="D38" s="165" t="s">
        <v>47</v>
      </c>
      <c r="E38" s="105"/>
      <c r="F38" s="105"/>
      <c r="G38" s="166" t="s">
        <v>48</v>
      </c>
      <c r="H38" s="167" t="s">
        <v>49</v>
      </c>
      <c r="I38" s="105"/>
      <c r="J38" s="105"/>
      <c r="K38" s="105"/>
      <c r="L38" s="168">
        <f>SUM(M30:M36)</f>
        <v>0</v>
      </c>
      <c r="M38" s="168"/>
      <c r="N38" s="168"/>
      <c r="O38" s="168"/>
      <c r="P38" s="169"/>
      <c r="Q38" s="153"/>
      <c r="R38" s="50"/>
    </row>
    <row r="39" s="1" customFormat="1" ht="14.4" customHeight="1"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50"/>
    </row>
    <row r="40" s="1" customFormat="1" ht="14.4" customHeight="1"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50"/>
    </row>
    <row r="41">
      <c r="B41" s="28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1"/>
    </row>
    <row r="42">
      <c r="B42" s="2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1"/>
    </row>
    <row r="43">
      <c r="B43" s="28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1"/>
    </row>
    <row r="44">
      <c r="B44" s="28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1"/>
    </row>
    <row r="45">
      <c r="B45" s="28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1"/>
    </row>
    <row r="46">
      <c r="B46" s="28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1"/>
    </row>
    <row r="47">
      <c r="B47" s="28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1"/>
    </row>
    <row r="48">
      <c r="B48" s="28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1"/>
    </row>
    <row r="49">
      <c r="B49" s="28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1"/>
    </row>
    <row r="50" s="1" customFormat="1">
      <c r="B50" s="48"/>
      <c r="C50" s="49"/>
      <c r="D50" s="68" t="s">
        <v>50</v>
      </c>
      <c r="E50" s="69"/>
      <c r="F50" s="69"/>
      <c r="G50" s="69"/>
      <c r="H50" s="70"/>
      <c r="I50" s="49"/>
      <c r="J50" s="68" t="s">
        <v>51</v>
      </c>
      <c r="K50" s="69"/>
      <c r="L50" s="69"/>
      <c r="M50" s="69"/>
      <c r="N50" s="69"/>
      <c r="O50" s="69"/>
      <c r="P50" s="70"/>
      <c r="Q50" s="49"/>
      <c r="R50" s="50"/>
    </row>
    <row r="51">
      <c r="B51" s="28"/>
      <c r="C51" s="33"/>
      <c r="D51" s="71"/>
      <c r="E51" s="33"/>
      <c r="F51" s="33"/>
      <c r="G51" s="33"/>
      <c r="H51" s="72"/>
      <c r="I51" s="33"/>
      <c r="J51" s="71"/>
      <c r="K51" s="33"/>
      <c r="L51" s="33"/>
      <c r="M51" s="33"/>
      <c r="N51" s="33"/>
      <c r="O51" s="33"/>
      <c r="P51" s="72"/>
      <c r="Q51" s="33"/>
      <c r="R51" s="31"/>
    </row>
    <row r="52">
      <c r="B52" s="28"/>
      <c r="C52" s="33"/>
      <c r="D52" s="71"/>
      <c r="E52" s="33"/>
      <c r="F52" s="33"/>
      <c r="G52" s="33"/>
      <c r="H52" s="72"/>
      <c r="I52" s="33"/>
      <c r="J52" s="71"/>
      <c r="K52" s="33"/>
      <c r="L52" s="33"/>
      <c r="M52" s="33"/>
      <c r="N52" s="33"/>
      <c r="O52" s="33"/>
      <c r="P52" s="72"/>
      <c r="Q52" s="33"/>
      <c r="R52" s="31"/>
    </row>
    <row r="53">
      <c r="B53" s="28"/>
      <c r="C53" s="33"/>
      <c r="D53" s="71"/>
      <c r="E53" s="33"/>
      <c r="F53" s="33"/>
      <c r="G53" s="33"/>
      <c r="H53" s="72"/>
      <c r="I53" s="33"/>
      <c r="J53" s="71"/>
      <c r="K53" s="33"/>
      <c r="L53" s="33"/>
      <c r="M53" s="33"/>
      <c r="N53" s="33"/>
      <c r="O53" s="33"/>
      <c r="P53" s="72"/>
      <c r="Q53" s="33"/>
      <c r="R53" s="31"/>
    </row>
    <row r="54">
      <c r="B54" s="28"/>
      <c r="C54" s="33"/>
      <c r="D54" s="71"/>
      <c r="E54" s="33"/>
      <c r="F54" s="33"/>
      <c r="G54" s="33"/>
      <c r="H54" s="72"/>
      <c r="I54" s="33"/>
      <c r="J54" s="71"/>
      <c r="K54" s="33"/>
      <c r="L54" s="33"/>
      <c r="M54" s="33"/>
      <c r="N54" s="33"/>
      <c r="O54" s="33"/>
      <c r="P54" s="72"/>
      <c r="Q54" s="33"/>
      <c r="R54" s="31"/>
    </row>
    <row r="55">
      <c r="B55" s="28"/>
      <c r="C55" s="33"/>
      <c r="D55" s="71"/>
      <c r="E55" s="33"/>
      <c r="F55" s="33"/>
      <c r="G55" s="33"/>
      <c r="H55" s="72"/>
      <c r="I55" s="33"/>
      <c r="J55" s="71"/>
      <c r="K55" s="33"/>
      <c r="L55" s="33"/>
      <c r="M55" s="33"/>
      <c r="N55" s="33"/>
      <c r="O55" s="33"/>
      <c r="P55" s="72"/>
      <c r="Q55" s="33"/>
      <c r="R55" s="31"/>
    </row>
    <row r="56">
      <c r="B56" s="28"/>
      <c r="C56" s="33"/>
      <c r="D56" s="71"/>
      <c r="E56" s="33"/>
      <c r="F56" s="33"/>
      <c r="G56" s="33"/>
      <c r="H56" s="72"/>
      <c r="I56" s="33"/>
      <c r="J56" s="71"/>
      <c r="K56" s="33"/>
      <c r="L56" s="33"/>
      <c r="M56" s="33"/>
      <c r="N56" s="33"/>
      <c r="O56" s="33"/>
      <c r="P56" s="72"/>
      <c r="Q56" s="33"/>
      <c r="R56" s="31"/>
    </row>
    <row r="57">
      <c r="B57" s="28"/>
      <c r="C57" s="33"/>
      <c r="D57" s="71"/>
      <c r="E57" s="33"/>
      <c r="F57" s="33"/>
      <c r="G57" s="33"/>
      <c r="H57" s="72"/>
      <c r="I57" s="33"/>
      <c r="J57" s="71"/>
      <c r="K57" s="33"/>
      <c r="L57" s="33"/>
      <c r="M57" s="33"/>
      <c r="N57" s="33"/>
      <c r="O57" s="33"/>
      <c r="P57" s="72"/>
      <c r="Q57" s="33"/>
      <c r="R57" s="31"/>
    </row>
    <row r="58">
      <c r="B58" s="28"/>
      <c r="C58" s="33"/>
      <c r="D58" s="71"/>
      <c r="E58" s="33"/>
      <c r="F58" s="33"/>
      <c r="G58" s="33"/>
      <c r="H58" s="72"/>
      <c r="I58" s="33"/>
      <c r="J58" s="71"/>
      <c r="K58" s="33"/>
      <c r="L58" s="33"/>
      <c r="M58" s="33"/>
      <c r="N58" s="33"/>
      <c r="O58" s="33"/>
      <c r="P58" s="72"/>
      <c r="Q58" s="33"/>
      <c r="R58" s="31"/>
    </row>
    <row r="59" s="1" customFormat="1">
      <c r="B59" s="48"/>
      <c r="C59" s="49"/>
      <c r="D59" s="73" t="s">
        <v>52</v>
      </c>
      <c r="E59" s="74"/>
      <c r="F59" s="74"/>
      <c r="G59" s="75" t="s">
        <v>53</v>
      </c>
      <c r="H59" s="76"/>
      <c r="I59" s="49"/>
      <c r="J59" s="73" t="s">
        <v>52</v>
      </c>
      <c r="K59" s="74"/>
      <c r="L59" s="74"/>
      <c r="M59" s="74"/>
      <c r="N59" s="75" t="s">
        <v>53</v>
      </c>
      <c r="O59" s="74"/>
      <c r="P59" s="76"/>
      <c r="Q59" s="49"/>
      <c r="R59" s="50"/>
    </row>
    <row r="60">
      <c r="B60" s="28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1"/>
    </row>
    <row r="61" s="1" customFormat="1">
      <c r="B61" s="48"/>
      <c r="C61" s="49"/>
      <c r="D61" s="68" t="s">
        <v>54</v>
      </c>
      <c r="E61" s="69"/>
      <c r="F61" s="69"/>
      <c r="G61" s="69"/>
      <c r="H61" s="70"/>
      <c r="I61" s="49"/>
      <c r="J61" s="68" t="s">
        <v>55</v>
      </c>
      <c r="K61" s="69"/>
      <c r="L61" s="69"/>
      <c r="M61" s="69"/>
      <c r="N61" s="69"/>
      <c r="O61" s="69"/>
      <c r="P61" s="70"/>
      <c r="Q61" s="49"/>
      <c r="R61" s="50"/>
    </row>
    <row r="62">
      <c r="B62" s="28"/>
      <c r="C62" s="33"/>
      <c r="D62" s="71"/>
      <c r="E62" s="33"/>
      <c r="F62" s="33"/>
      <c r="G62" s="33"/>
      <c r="H62" s="72"/>
      <c r="I62" s="33"/>
      <c r="J62" s="71"/>
      <c r="K62" s="33"/>
      <c r="L62" s="33"/>
      <c r="M62" s="33"/>
      <c r="N62" s="33"/>
      <c r="O62" s="33"/>
      <c r="P62" s="72"/>
      <c r="Q62" s="33"/>
      <c r="R62" s="31"/>
    </row>
    <row r="63">
      <c r="B63" s="28"/>
      <c r="C63" s="33"/>
      <c r="D63" s="71"/>
      <c r="E63" s="33"/>
      <c r="F63" s="33"/>
      <c r="G63" s="33"/>
      <c r="H63" s="72"/>
      <c r="I63" s="33"/>
      <c r="J63" s="71"/>
      <c r="K63" s="33"/>
      <c r="L63" s="33"/>
      <c r="M63" s="33"/>
      <c r="N63" s="33"/>
      <c r="O63" s="33"/>
      <c r="P63" s="72"/>
      <c r="Q63" s="33"/>
      <c r="R63" s="31"/>
    </row>
    <row r="64">
      <c r="B64" s="28"/>
      <c r="C64" s="33"/>
      <c r="D64" s="71"/>
      <c r="E64" s="33"/>
      <c r="F64" s="33"/>
      <c r="G64" s="33"/>
      <c r="H64" s="72"/>
      <c r="I64" s="33"/>
      <c r="J64" s="71"/>
      <c r="K64" s="33"/>
      <c r="L64" s="33"/>
      <c r="M64" s="33"/>
      <c r="N64" s="33"/>
      <c r="O64" s="33"/>
      <c r="P64" s="72"/>
      <c r="Q64" s="33"/>
      <c r="R64" s="31"/>
    </row>
    <row r="65">
      <c r="B65" s="28"/>
      <c r="C65" s="33"/>
      <c r="D65" s="71"/>
      <c r="E65" s="33"/>
      <c r="F65" s="33"/>
      <c r="G65" s="33"/>
      <c r="H65" s="72"/>
      <c r="I65" s="33"/>
      <c r="J65" s="71"/>
      <c r="K65" s="33"/>
      <c r="L65" s="33"/>
      <c r="M65" s="33"/>
      <c r="N65" s="33"/>
      <c r="O65" s="33"/>
      <c r="P65" s="72"/>
      <c r="Q65" s="33"/>
      <c r="R65" s="31"/>
    </row>
    <row r="66">
      <c r="B66" s="28"/>
      <c r="C66" s="33"/>
      <c r="D66" s="71"/>
      <c r="E66" s="33"/>
      <c r="F66" s="33"/>
      <c r="G66" s="33"/>
      <c r="H66" s="72"/>
      <c r="I66" s="33"/>
      <c r="J66" s="71"/>
      <c r="K66" s="33"/>
      <c r="L66" s="33"/>
      <c r="M66" s="33"/>
      <c r="N66" s="33"/>
      <c r="O66" s="33"/>
      <c r="P66" s="72"/>
      <c r="Q66" s="33"/>
      <c r="R66" s="31"/>
    </row>
    <row r="67">
      <c r="B67" s="28"/>
      <c r="C67" s="33"/>
      <c r="D67" s="71"/>
      <c r="E67" s="33"/>
      <c r="F67" s="33"/>
      <c r="G67" s="33"/>
      <c r="H67" s="72"/>
      <c r="I67" s="33"/>
      <c r="J67" s="71"/>
      <c r="K67" s="33"/>
      <c r="L67" s="33"/>
      <c r="M67" s="33"/>
      <c r="N67" s="33"/>
      <c r="O67" s="33"/>
      <c r="P67" s="72"/>
      <c r="Q67" s="33"/>
      <c r="R67" s="31"/>
    </row>
    <row r="68">
      <c r="B68" s="28"/>
      <c r="C68" s="33"/>
      <c r="D68" s="71"/>
      <c r="E68" s="33"/>
      <c r="F68" s="33"/>
      <c r="G68" s="33"/>
      <c r="H68" s="72"/>
      <c r="I68" s="33"/>
      <c r="J68" s="71"/>
      <c r="K68" s="33"/>
      <c r="L68" s="33"/>
      <c r="M68" s="33"/>
      <c r="N68" s="33"/>
      <c r="O68" s="33"/>
      <c r="P68" s="72"/>
      <c r="Q68" s="33"/>
      <c r="R68" s="31"/>
    </row>
    <row r="69">
      <c r="B69" s="28"/>
      <c r="C69" s="33"/>
      <c r="D69" s="71"/>
      <c r="E69" s="33"/>
      <c r="F69" s="33"/>
      <c r="G69" s="33"/>
      <c r="H69" s="72"/>
      <c r="I69" s="33"/>
      <c r="J69" s="71"/>
      <c r="K69" s="33"/>
      <c r="L69" s="33"/>
      <c r="M69" s="33"/>
      <c r="N69" s="33"/>
      <c r="O69" s="33"/>
      <c r="P69" s="72"/>
      <c r="Q69" s="33"/>
      <c r="R69" s="31"/>
    </row>
    <row r="70" s="1" customFormat="1">
      <c r="B70" s="48"/>
      <c r="C70" s="49"/>
      <c r="D70" s="73" t="s">
        <v>52</v>
      </c>
      <c r="E70" s="74"/>
      <c r="F70" s="74"/>
      <c r="G70" s="75" t="s">
        <v>53</v>
      </c>
      <c r="H70" s="76"/>
      <c r="I70" s="49"/>
      <c r="J70" s="73" t="s">
        <v>52</v>
      </c>
      <c r="K70" s="74"/>
      <c r="L70" s="74"/>
      <c r="M70" s="74"/>
      <c r="N70" s="75" t="s">
        <v>53</v>
      </c>
      <c r="O70" s="74"/>
      <c r="P70" s="76"/>
      <c r="Q70" s="49"/>
      <c r="R70" s="50"/>
    </row>
    <row r="71" s="1" customFormat="1" ht="14.4" customHeight="1">
      <c r="B71" s="77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9"/>
    </row>
    <row r="75" s="1" customFormat="1" ht="6.96" customHeight="1">
      <c r="B75" s="170"/>
      <c r="C75" s="171"/>
      <c r="D75" s="171"/>
      <c r="E75" s="171"/>
      <c r="F75" s="171"/>
      <c r="G75" s="171"/>
      <c r="H75" s="171"/>
      <c r="I75" s="171"/>
      <c r="J75" s="171"/>
      <c r="K75" s="171"/>
      <c r="L75" s="171"/>
      <c r="M75" s="171"/>
      <c r="N75" s="171"/>
      <c r="O75" s="171"/>
      <c r="P75" s="171"/>
      <c r="Q75" s="171"/>
      <c r="R75" s="172"/>
    </row>
    <row r="76" s="1" customFormat="1" ht="36.96" customHeight="1">
      <c r="B76" s="48"/>
      <c r="C76" s="29" t="s">
        <v>113</v>
      </c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50"/>
      <c r="T76" s="173"/>
      <c r="U76" s="173"/>
    </row>
    <row r="77" s="1" customFormat="1" ht="6.96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50"/>
      <c r="T77" s="173"/>
      <c r="U77" s="173"/>
    </row>
    <row r="78" s="1" customFormat="1" ht="30" customHeight="1">
      <c r="B78" s="48"/>
      <c r="C78" s="40" t="s">
        <v>19</v>
      </c>
      <c r="D78" s="49"/>
      <c r="E78" s="49"/>
      <c r="F78" s="157" t="str">
        <f>F6</f>
        <v>Odvodnění komunikace Sylvárov, Dvůr Králové</v>
      </c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9"/>
      <c r="R78" s="50"/>
      <c r="T78" s="173"/>
      <c r="U78" s="173"/>
    </row>
    <row r="79" s="1" customFormat="1" ht="36.96" customHeight="1">
      <c r="B79" s="48"/>
      <c r="C79" s="87" t="s">
        <v>108</v>
      </c>
      <c r="D79" s="49"/>
      <c r="E79" s="49"/>
      <c r="F79" s="89" t="str">
        <f>F7</f>
        <v>625-01 - SO 300.1 - odvodnění místní komunikace</v>
      </c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50"/>
      <c r="T79" s="173"/>
      <c r="U79" s="173"/>
    </row>
    <row r="80" s="1" customFormat="1" ht="6.96" customHeight="1"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50"/>
      <c r="T80" s="173"/>
      <c r="U80" s="173"/>
    </row>
    <row r="81" s="1" customFormat="1" ht="18" customHeight="1">
      <c r="B81" s="48"/>
      <c r="C81" s="40" t="s">
        <v>24</v>
      </c>
      <c r="D81" s="49"/>
      <c r="E81" s="49"/>
      <c r="F81" s="35" t="str">
        <f>F9</f>
        <v xml:space="preserve"> </v>
      </c>
      <c r="G81" s="49"/>
      <c r="H81" s="49"/>
      <c r="I81" s="49"/>
      <c r="J81" s="49"/>
      <c r="K81" s="40" t="s">
        <v>26</v>
      </c>
      <c r="L81" s="49"/>
      <c r="M81" s="92" t="str">
        <f>IF(O9="","",O9)</f>
        <v>27. 1. 2020</v>
      </c>
      <c r="N81" s="92"/>
      <c r="O81" s="92"/>
      <c r="P81" s="92"/>
      <c r="Q81" s="49"/>
      <c r="R81" s="50"/>
      <c r="T81" s="173"/>
      <c r="U81" s="173"/>
    </row>
    <row r="82" s="1" customFormat="1" ht="6.96" customHeight="1"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50"/>
      <c r="T82" s="173"/>
      <c r="U82" s="173"/>
    </row>
    <row r="83" s="1" customFormat="1">
      <c r="B83" s="48"/>
      <c r="C83" s="40" t="s">
        <v>28</v>
      </c>
      <c r="D83" s="49"/>
      <c r="E83" s="49"/>
      <c r="F83" s="35" t="str">
        <f>E12</f>
        <v xml:space="preserve"> </v>
      </c>
      <c r="G83" s="49"/>
      <c r="H83" s="49"/>
      <c r="I83" s="49"/>
      <c r="J83" s="49"/>
      <c r="K83" s="40" t="s">
        <v>33</v>
      </c>
      <c r="L83" s="49"/>
      <c r="M83" s="35" t="str">
        <f>E18</f>
        <v>ing. Blanka Matějková</v>
      </c>
      <c r="N83" s="35"/>
      <c r="O83" s="35"/>
      <c r="P83" s="35"/>
      <c r="Q83" s="35"/>
      <c r="R83" s="50"/>
      <c r="T83" s="173"/>
      <c r="U83" s="173"/>
    </row>
    <row r="84" s="1" customFormat="1" ht="14.4" customHeight="1">
      <c r="B84" s="48"/>
      <c r="C84" s="40" t="s">
        <v>31</v>
      </c>
      <c r="D84" s="49"/>
      <c r="E84" s="49"/>
      <c r="F84" s="35" t="str">
        <f>IF(E15="","",E15)</f>
        <v>Vyplň údaj</v>
      </c>
      <c r="G84" s="49"/>
      <c r="H84" s="49"/>
      <c r="I84" s="49"/>
      <c r="J84" s="49"/>
      <c r="K84" s="40" t="s">
        <v>35</v>
      </c>
      <c r="L84" s="49"/>
      <c r="M84" s="35" t="str">
        <f>E21</f>
        <v>Martina Škopová</v>
      </c>
      <c r="N84" s="35"/>
      <c r="O84" s="35"/>
      <c r="P84" s="35"/>
      <c r="Q84" s="35"/>
      <c r="R84" s="50"/>
      <c r="T84" s="173"/>
      <c r="U84" s="173"/>
    </row>
    <row r="85" s="1" customFormat="1" ht="10.32" customHeight="1"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50"/>
      <c r="T85" s="173"/>
      <c r="U85" s="173"/>
    </row>
    <row r="86" s="1" customFormat="1" ht="29.28" customHeight="1">
      <c r="B86" s="48"/>
      <c r="C86" s="174" t="s">
        <v>114</v>
      </c>
      <c r="D86" s="153"/>
      <c r="E86" s="153"/>
      <c r="F86" s="153"/>
      <c r="G86" s="153"/>
      <c r="H86" s="153"/>
      <c r="I86" s="153"/>
      <c r="J86" s="153"/>
      <c r="K86" s="153"/>
      <c r="L86" s="153"/>
      <c r="M86" s="153"/>
      <c r="N86" s="174" t="s">
        <v>115</v>
      </c>
      <c r="O86" s="153"/>
      <c r="P86" s="153"/>
      <c r="Q86" s="153"/>
      <c r="R86" s="50"/>
      <c r="T86" s="173"/>
      <c r="U86" s="173"/>
    </row>
    <row r="87" s="1" customFormat="1" ht="10.32" customHeight="1"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50"/>
      <c r="T87" s="173"/>
      <c r="U87" s="173"/>
    </row>
    <row r="88" s="1" customFormat="1" ht="29.28" customHeight="1">
      <c r="B88" s="48"/>
      <c r="C88" s="175" t="s">
        <v>116</v>
      </c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115">
        <f>N125</f>
        <v>0</v>
      </c>
      <c r="O88" s="176"/>
      <c r="P88" s="176"/>
      <c r="Q88" s="176"/>
      <c r="R88" s="50"/>
      <c r="T88" s="173"/>
      <c r="U88" s="173"/>
      <c r="AU88" s="24" t="s">
        <v>117</v>
      </c>
    </row>
    <row r="89" s="6" customFormat="1" ht="24.96" customHeight="1">
      <c r="B89" s="177"/>
      <c r="C89" s="178"/>
      <c r="D89" s="179" t="s">
        <v>118</v>
      </c>
      <c r="E89" s="178"/>
      <c r="F89" s="178"/>
      <c r="G89" s="178"/>
      <c r="H89" s="178"/>
      <c r="I89" s="178"/>
      <c r="J89" s="178"/>
      <c r="K89" s="178"/>
      <c r="L89" s="178"/>
      <c r="M89" s="178"/>
      <c r="N89" s="180">
        <f>N126</f>
        <v>0</v>
      </c>
      <c r="O89" s="178"/>
      <c r="P89" s="178"/>
      <c r="Q89" s="178"/>
      <c r="R89" s="181"/>
      <c r="T89" s="182"/>
      <c r="U89" s="182"/>
    </row>
    <row r="90" s="7" customFormat="1" ht="19.92" customHeight="1">
      <c r="B90" s="183"/>
      <c r="C90" s="184"/>
      <c r="D90" s="138" t="s">
        <v>119</v>
      </c>
      <c r="E90" s="184"/>
      <c r="F90" s="184"/>
      <c r="G90" s="184"/>
      <c r="H90" s="184"/>
      <c r="I90" s="184"/>
      <c r="J90" s="184"/>
      <c r="K90" s="184"/>
      <c r="L90" s="184"/>
      <c r="M90" s="184"/>
      <c r="N90" s="140">
        <f>N127</f>
        <v>0</v>
      </c>
      <c r="O90" s="184"/>
      <c r="P90" s="184"/>
      <c r="Q90" s="184"/>
      <c r="R90" s="185"/>
      <c r="T90" s="186"/>
      <c r="U90" s="186"/>
    </row>
    <row r="91" s="7" customFormat="1" ht="19.92" customHeight="1">
      <c r="B91" s="183"/>
      <c r="C91" s="184"/>
      <c r="D91" s="138" t="s">
        <v>120</v>
      </c>
      <c r="E91" s="184"/>
      <c r="F91" s="184"/>
      <c r="G91" s="184"/>
      <c r="H91" s="184"/>
      <c r="I91" s="184"/>
      <c r="J91" s="184"/>
      <c r="K91" s="184"/>
      <c r="L91" s="184"/>
      <c r="M91" s="184"/>
      <c r="N91" s="140">
        <f>N228</f>
        <v>0</v>
      </c>
      <c r="O91" s="184"/>
      <c r="P91" s="184"/>
      <c r="Q91" s="184"/>
      <c r="R91" s="185"/>
      <c r="T91" s="186"/>
      <c r="U91" s="186"/>
    </row>
    <row r="92" s="7" customFormat="1" ht="19.92" customHeight="1">
      <c r="B92" s="183"/>
      <c r="C92" s="184"/>
      <c r="D92" s="138" t="s">
        <v>121</v>
      </c>
      <c r="E92" s="184"/>
      <c r="F92" s="184"/>
      <c r="G92" s="184"/>
      <c r="H92" s="184"/>
      <c r="I92" s="184"/>
      <c r="J92" s="184"/>
      <c r="K92" s="184"/>
      <c r="L92" s="184"/>
      <c r="M92" s="184"/>
      <c r="N92" s="140">
        <f>N238</f>
        <v>0</v>
      </c>
      <c r="O92" s="184"/>
      <c r="P92" s="184"/>
      <c r="Q92" s="184"/>
      <c r="R92" s="185"/>
      <c r="T92" s="186"/>
      <c r="U92" s="186"/>
    </row>
    <row r="93" s="7" customFormat="1" ht="19.92" customHeight="1">
      <c r="B93" s="183"/>
      <c r="C93" s="184"/>
      <c r="D93" s="138" t="s">
        <v>122</v>
      </c>
      <c r="E93" s="184"/>
      <c r="F93" s="184"/>
      <c r="G93" s="184"/>
      <c r="H93" s="184"/>
      <c r="I93" s="184"/>
      <c r="J93" s="184"/>
      <c r="K93" s="184"/>
      <c r="L93" s="184"/>
      <c r="M93" s="184"/>
      <c r="N93" s="140">
        <f>N241</f>
        <v>0</v>
      </c>
      <c r="O93" s="184"/>
      <c r="P93" s="184"/>
      <c r="Q93" s="184"/>
      <c r="R93" s="185"/>
      <c r="T93" s="186"/>
      <c r="U93" s="186"/>
    </row>
    <row r="94" s="7" customFormat="1" ht="19.92" customHeight="1">
      <c r="B94" s="183"/>
      <c r="C94" s="184"/>
      <c r="D94" s="138" t="s">
        <v>123</v>
      </c>
      <c r="E94" s="184"/>
      <c r="F94" s="184"/>
      <c r="G94" s="184"/>
      <c r="H94" s="184"/>
      <c r="I94" s="184"/>
      <c r="J94" s="184"/>
      <c r="K94" s="184"/>
      <c r="L94" s="184"/>
      <c r="M94" s="184"/>
      <c r="N94" s="140">
        <f>N313</f>
        <v>0</v>
      </c>
      <c r="O94" s="184"/>
      <c r="P94" s="184"/>
      <c r="Q94" s="184"/>
      <c r="R94" s="185"/>
      <c r="T94" s="186"/>
      <c r="U94" s="186"/>
    </row>
    <row r="95" s="6" customFormat="1" ht="24.96" customHeight="1">
      <c r="B95" s="177"/>
      <c r="C95" s="178"/>
      <c r="D95" s="179" t="s">
        <v>124</v>
      </c>
      <c r="E95" s="178"/>
      <c r="F95" s="178"/>
      <c r="G95" s="178"/>
      <c r="H95" s="178"/>
      <c r="I95" s="178"/>
      <c r="J95" s="178"/>
      <c r="K95" s="178"/>
      <c r="L95" s="178"/>
      <c r="M95" s="178"/>
      <c r="N95" s="180">
        <f>N315</f>
        <v>0</v>
      </c>
      <c r="O95" s="178"/>
      <c r="P95" s="178"/>
      <c r="Q95" s="178"/>
      <c r="R95" s="181"/>
      <c r="T95" s="182"/>
      <c r="U95" s="182"/>
    </row>
    <row r="96" s="6" customFormat="1" ht="24.96" customHeight="1">
      <c r="B96" s="177"/>
      <c r="C96" s="178"/>
      <c r="D96" s="179" t="s">
        <v>125</v>
      </c>
      <c r="E96" s="178"/>
      <c r="F96" s="178"/>
      <c r="G96" s="178"/>
      <c r="H96" s="178"/>
      <c r="I96" s="178"/>
      <c r="J96" s="178"/>
      <c r="K96" s="178"/>
      <c r="L96" s="178"/>
      <c r="M96" s="178"/>
      <c r="N96" s="180">
        <f>N318</f>
        <v>0</v>
      </c>
      <c r="O96" s="178"/>
      <c r="P96" s="178"/>
      <c r="Q96" s="178"/>
      <c r="R96" s="181"/>
      <c r="T96" s="182"/>
      <c r="U96" s="182"/>
    </row>
    <row r="97" s="7" customFormat="1" ht="19.92" customHeight="1">
      <c r="B97" s="183"/>
      <c r="C97" s="184"/>
      <c r="D97" s="138" t="s">
        <v>126</v>
      </c>
      <c r="E97" s="184"/>
      <c r="F97" s="184"/>
      <c r="G97" s="184"/>
      <c r="H97" s="184"/>
      <c r="I97" s="184"/>
      <c r="J97" s="184"/>
      <c r="K97" s="184"/>
      <c r="L97" s="184"/>
      <c r="M97" s="184"/>
      <c r="N97" s="140">
        <f>N319</f>
        <v>0</v>
      </c>
      <c r="O97" s="184"/>
      <c r="P97" s="184"/>
      <c r="Q97" s="184"/>
      <c r="R97" s="185"/>
      <c r="T97" s="186"/>
      <c r="U97" s="186"/>
    </row>
    <row r="98" s="7" customFormat="1" ht="19.92" customHeight="1">
      <c r="B98" s="183"/>
      <c r="C98" s="184"/>
      <c r="D98" s="138" t="s">
        <v>127</v>
      </c>
      <c r="E98" s="184"/>
      <c r="F98" s="184"/>
      <c r="G98" s="184"/>
      <c r="H98" s="184"/>
      <c r="I98" s="184"/>
      <c r="J98" s="184"/>
      <c r="K98" s="184"/>
      <c r="L98" s="184"/>
      <c r="M98" s="184"/>
      <c r="N98" s="140">
        <f>N322</f>
        <v>0</v>
      </c>
      <c r="O98" s="184"/>
      <c r="P98" s="184"/>
      <c r="Q98" s="184"/>
      <c r="R98" s="185"/>
      <c r="T98" s="186"/>
      <c r="U98" s="186"/>
    </row>
    <row r="99" s="1" customFormat="1" ht="21.84" customHeight="1"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50"/>
      <c r="T99" s="173"/>
      <c r="U99" s="173"/>
    </row>
    <row r="100" s="1" customFormat="1" ht="29.28" customHeight="1">
      <c r="B100" s="48"/>
      <c r="C100" s="175" t="s">
        <v>128</v>
      </c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176">
        <f>ROUND(N101+N102+N103+N104+N105+N106,2)</f>
        <v>0</v>
      </c>
      <c r="O100" s="187"/>
      <c r="P100" s="187"/>
      <c r="Q100" s="187"/>
      <c r="R100" s="50"/>
      <c r="T100" s="188"/>
      <c r="U100" s="189" t="s">
        <v>40</v>
      </c>
    </row>
    <row r="101" s="1" customFormat="1" ht="18" customHeight="1">
      <c r="B101" s="48"/>
      <c r="C101" s="49"/>
      <c r="D101" s="145" t="s">
        <v>129</v>
      </c>
      <c r="E101" s="138"/>
      <c r="F101" s="138"/>
      <c r="G101" s="138"/>
      <c r="H101" s="138"/>
      <c r="I101" s="49"/>
      <c r="J101" s="49"/>
      <c r="K101" s="49"/>
      <c r="L101" s="49"/>
      <c r="M101" s="49"/>
      <c r="N101" s="139">
        <f>ROUND(N88*T101,2)</f>
        <v>0</v>
      </c>
      <c r="O101" s="140"/>
      <c r="P101" s="140"/>
      <c r="Q101" s="140"/>
      <c r="R101" s="50"/>
      <c r="S101" s="190"/>
      <c r="T101" s="191"/>
      <c r="U101" s="192" t="s">
        <v>41</v>
      </c>
      <c r="V101" s="190"/>
      <c r="W101" s="190"/>
      <c r="X101" s="190"/>
      <c r="Y101" s="190"/>
      <c r="Z101" s="190"/>
      <c r="AA101" s="190"/>
      <c r="AB101" s="190"/>
      <c r="AC101" s="190"/>
      <c r="AD101" s="190"/>
      <c r="AE101" s="190"/>
      <c r="AF101" s="190"/>
      <c r="AG101" s="190"/>
      <c r="AH101" s="190"/>
      <c r="AI101" s="190"/>
      <c r="AJ101" s="190"/>
      <c r="AK101" s="190"/>
      <c r="AL101" s="190"/>
      <c r="AM101" s="190"/>
      <c r="AN101" s="190"/>
      <c r="AO101" s="190"/>
      <c r="AP101" s="190"/>
      <c r="AQ101" s="190"/>
      <c r="AR101" s="190"/>
      <c r="AS101" s="190"/>
      <c r="AT101" s="190"/>
      <c r="AU101" s="190"/>
      <c r="AV101" s="190"/>
      <c r="AW101" s="190"/>
      <c r="AX101" s="190"/>
      <c r="AY101" s="193" t="s">
        <v>130</v>
      </c>
      <c r="AZ101" s="190"/>
      <c r="BA101" s="190"/>
      <c r="BB101" s="190"/>
      <c r="BC101" s="190"/>
      <c r="BD101" s="190"/>
      <c r="BE101" s="194">
        <f>IF(U101="základní",N101,0)</f>
        <v>0</v>
      </c>
      <c r="BF101" s="194">
        <f>IF(U101="snížená",N101,0)</f>
        <v>0</v>
      </c>
      <c r="BG101" s="194">
        <f>IF(U101="zákl. přenesená",N101,0)</f>
        <v>0</v>
      </c>
      <c r="BH101" s="194">
        <f>IF(U101="sníž. přenesená",N101,0)</f>
        <v>0</v>
      </c>
      <c r="BI101" s="194">
        <f>IF(U101="nulová",N101,0)</f>
        <v>0</v>
      </c>
      <c r="BJ101" s="193" t="s">
        <v>84</v>
      </c>
      <c r="BK101" s="190"/>
      <c r="BL101" s="190"/>
      <c r="BM101" s="190"/>
    </row>
    <row r="102" s="1" customFormat="1" ht="18" customHeight="1">
      <c r="B102" s="48"/>
      <c r="C102" s="49"/>
      <c r="D102" s="145" t="s">
        <v>131</v>
      </c>
      <c r="E102" s="138"/>
      <c r="F102" s="138"/>
      <c r="G102" s="138"/>
      <c r="H102" s="138"/>
      <c r="I102" s="49"/>
      <c r="J102" s="49"/>
      <c r="K102" s="49"/>
      <c r="L102" s="49"/>
      <c r="M102" s="49"/>
      <c r="N102" s="139">
        <f>ROUND(N88*T102,2)</f>
        <v>0</v>
      </c>
      <c r="O102" s="140"/>
      <c r="P102" s="140"/>
      <c r="Q102" s="140"/>
      <c r="R102" s="50"/>
      <c r="S102" s="190"/>
      <c r="T102" s="191"/>
      <c r="U102" s="192" t="s">
        <v>41</v>
      </c>
      <c r="V102" s="190"/>
      <c r="W102" s="190"/>
      <c r="X102" s="190"/>
      <c r="Y102" s="190"/>
      <c r="Z102" s="190"/>
      <c r="AA102" s="190"/>
      <c r="AB102" s="190"/>
      <c r="AC102" s="190"/>
      <c r="AD102" s="190"/>
      <c r="AE102" s="190"/>
      <c r="AF102" s="190"/>
      <c r="AG102" s="190"/>
      <c r="AH102" s="190"/>
      <c r="AI102" s="190"/>
      <c r="AJ102" s="190"/>
      <c r="AK102" s="190"/>
      <c r="AL102" s="190"/>
      <c r="AM102" s="190"/>
      <c r="AN102" s="190"/>
      <c r="AO102" s="190"/>
      <c r="AP102" s="190"/>
      <c r="AQ102" s="190"/>
      <c r="AR102" s="190"/>
      <c r="AS102" s="190"/>
      <c r="AT102" s="190"/>
      <c r="AU102" s="190"/>
      <c r="AV102" s="190"/>
      <c r="AW102" s="190"/>
      <c r="AX102" s="190"/>
      <c r="AY102" s="193" t="s">
        <v>130</v>
      </c>
      <c r="AZ102" s="190"/>
      <c r="BA102" s="190"/>
      <c r="BB102" s="190"/>
      <c r="BC102" s="190"/>
      <c r="BD102" s="190"/>
      <c r="BE102" s="194">
        <f>IF(U102="základní",N102,0)</f>
        <v>0</v>
      </c>
      <c r="BF102" s="194">
        <f>IF(U102="snížená",N102,0)</f>
        <v>0</v>
      </c>
      <c r="BG102" s="194">
        <f>IF(U102="zákl. přenesená",N102,0)</f>
        <v>0</v>
      </c>
      <c r="BH102" s="194">
        <f>IF(U102="sníž. přenesená",N102,0)</f>
        <v>0</v>
      </c>
      <c r="BI102" s="194">
        <f>IF(U102="nulová",N102,0)</f>
        <v>0</v>
      </c>
      <c r="BJ102" s="193" t="s">
        <v>84</v>
      </c>
      <c r="BK102" s="190"/>
      <c r="BL102" s="190"/>
      <c r="BM102" s="190"/>
    </row>
    <row r="103" s="1" customFormat="1" ht="18" customHeight="1">
      <c r="B103" s="48"/>
      <c r="C103" s="49"/>
      <c r="D103" s="145" t="s">
        <v>132</v>
      </c>
      <c r="E103" s="138"/>
      <c r="F103" s="138"/>
      <c r="G103" s="138"/>
      <c r="H103" s="138"/>
      <c r="I103" s="49"/>
      <c r="J103" s="49"/>
      <c r="K103" s="49"/>
      <c r="L103" s="49"/>
      <c r="M103" s="49"/>
      <c r="N103" s="139">
        <f>ROUND(N88*T103,2)</f>
        <v>0</v>
      </c>
      <c r="O103" s="140"/>
      <c r="P103" s="140"/>
      <c r="Q103" s="140"/>
      <c r="R103" s="50"/>
      <c r="S103" s="190"/>
      <c r="T103" s="191"/>
      <c r="U103" s="192" t="s">
        <v>41</v>
      </c>
      <c r="V103" s="190"/>
      <c r="W103" s="190"/>
      <c r="X103" s="190"/>
      <c r="Y103" s="190"/>
      <c r="Z103" s="190"/>
      <c r="AA103" s="190"/>
      <c r="AB103" s="190"/>
      <c r="AC103" s="190"/>
      <c r="AD103" s="190"/>
      <c r="AE103" s="190"/>
      <c r="AF103" s="190"/>
      <c r="AG103" s="190"/>
      <c r="AH103" s="190"/>
      <c r="AI103" s="190"/>
      <c r="AJ103" s="190"/>
      <c r="AK103" s="190"/>
      <c r="AL103" s="190"/>
      <c r="AM103" s="190"/>
      <c r="AN103" s="190"/>
      <c r="AO103" s="190"/>
      <c r="AP103" s="190"/>
      <c r="AQ103" s="190"/>
      <c r="AR103" s="190"/>
      <c r="AS103" s="190"/>
      <c r="AT103" s="190"/>
      <c r="AU103" s="190"/>
      <c r="AV103" s="190"/>
      <c r="AW103" s="190"/>
      <c r="AX103" s="190"/>
      <c r="AY103" s="193" t="s">
        <v>130</v>
      </c>
      <c r="AZ103" s="190"/>
      <c r="BA103" s="190"/>
      <c r="BB103" s="190"/>
      <c r="BC103" s="190"/>
      <c r="BD103" s="190"/>
      <c r="BE103" s="194">
        <f>IF(U103="základní",N103,0)</f>
        <v>0</v>
      </c>
      <c r="BF103" s="194">
        <f>IF(U103="snížená",N103,0)</f>
        <v>0</v>
      </c>
      <c r="BG103" s="194">
        <f>IF(U103="zákl. přenesená",N103,0)</f>
        <v>0</v>
      </c>
      <c r="BH103" s="194">
        <f>IF(U103="sníž. přenesená",N103,0)</f>
        <v>0</v>
      </c>
      <c r="BI103" s="194">
        <f>IF(U103="nulová",N103,0)</f>
        <v>0</v>
      </c>
      <c r="BJ103" s="193" t="s">
        <v>84</v>
      </c>
      <c r="BK103" s="190"/>
      <c r="BL103" s="190"/>
      <c r="BM103" s="190"/>
    </row>
    <row r="104" s="1" customFormat="1" ht="18" customHeight="1">
      <c r="B104" s="48"/>
      <c r="C104" s="49"/>
      <c r="D104" s="145" t="s">
        <v>133</v>
      </c>
      <c r="E104" s="138"/>
      <c r="F104" s="138"/>
      <c r="G104" s="138"/>
      <c r="H104" s="138"/>
      <c r="I104" s="49"/>
      <c r="J104" s="49"/>
      <c r="K104" s="49"/>
      <c r="L104" s="49"/>
      <c r="M104" s="49"/>
      <c r="N104" s="139">
        <f>ROUND(N88*T104,2)</f>
        <v>0</v>
      </c>
      <c r="O104" s="140"/>
      <c r="P104" s="140"/>
      <c r="Q104" s="140"/>
      <c r="R104" s="50"/>
      <c r="S104" s="190"/>
      <c r="T104" s="191"/>
      <c r="U104" s="192" t="s">
        <v>41</v>
      </c>
      <c r="V104" s="190"/>
      <c r="W104" s="190"/>
      <c r="X104" s="190"/>
      <c r="Y104" s="190"/>
      <c r="Z104" s="190"/>
      <c r="AA104" s="190"/>
      <c r="AB104" s="190"/>
      <c r="AC104" s="190"/>
      <c r="AD104" s="190"/>
      <c r="AE104" s="190"/>
      <c r="AF104" s="190"/>
      <c r="AG104" s="190"/>
      <c r="AH104" s="190"/>
      <c r="AI104" s="190"/>
      <c r="AJ104" s="190"/>
      <c r="AK104" s="190"/>
      <c r="AL104" s="190"/>
      <c r="AM104" s="190"/>
      <c r="AN104" s="190"/>
      <c r="AO104" s="190"/>
      <c r="AP104" s="190"/>
      <c r="AQ104" s="190"/>
      <c r="AR104" s="190"/>
      <c r="AS104" s="190"/>
      <c r="AT104" s="190"/>
      <c r="AU104" s="190"/>
      <c r="AV104" s="190"/>
      <c r="AW104" s="190"/>
      <c r="AX104" s="190"/>
      <c r="AY104" s="193" t="s">
        <v>130</v>
      </c>
      <c r="AZ104" s="190"/>
      <c r="BA104" s="190"/>
      <c r="BB104" s="190"/>
      <c r="BC104" s="190"/>
      <c r="BD104" s="190"/>
      <c r="BE104" s="194">
        <f>IF(U104="základní",N104,0)</f>
        <v>0</v>
      </c>
      <c r="BF104" s="194">
        <f>IF(U104="snížená",N104,0)</f>
        <v>0</v>
      </c>
      <c r="BG104" s="194">
        <f>IF(U104="zákl. přenesená",N104,0)</f>
        <v>0</v>
      </c>
      <c r="BH104" s="194">
        <f>IF(U104="sníž. přenesená",N104,0)</f>
        <v>0</v>
      </c>
      <c r="BI104" s="194">
        <f>IF(U104="nulová",N104,0)</f>
        <v>0</v>
      </c>
      <c r="BJ104" s="193" t="s">
        <v>84</v>
      </c>
      <c r="BK104" s="190"/>
      <c r="BL104" s="190"/>
      <c r="BM104" s="190"/>
    </row>
    <row r="105" s="1" customFormat="1" ht="18" customHeight="1">
      <c r="B105" s="48"/>
      <c r="C105" s="49"/>
      <c r="D105" s="145" t="s">
        <v>134</v>
      </c>
      <c r="E105" s="138"/>
      <c r="F105" s="138"/>
      <c r="G105" s="138"/>
      <c r="H105" s="138"/>
      <c r="I105" s="49"/>
      <c r="J105" s="49"/>
      <c r="K105" s="49"/>
      <c r="L105" s="49"/>
      <c r="M105" s="49"/>
      <c r="N105" s="139">
        <f>ROUND(N88*T105,2)</f>
        <v>0</v>
      </c>
      <c r="O105" s="140"/>
      <c r="P105" s="140"/>
      <c r="Q105" s="140"/>
      <c r="R105" s="50"/>
      <c r="S105" s="190"/>
      <c r="T105" s="191"/>
      <c r="U105" s="192" t="s">
        <v>41</v>
      </c>
      <c r="V105" s="190"/>
      <c r="W105" s="190"/>
      <c r="X105" s="190"/>
      <c r="Y105" s="190"/>
      <c r="Z105" s="190"/>
      <c r="AA105" s="190"/>
      <c r="AB105" s="190"/>
      <c r="AC105" s="190"/>
      <c r="AD105" s="190"/>
      <c r="AE105" s="190"/>
      <c r="AF105" s="190"/>
      <c r="AG105" s="190"/>
      <c r="AH105" s="190"/>
      <c r="AI105" s="190"/>
      <c r="AJ105" s="190"/>
      <c r="AK105" s="190"/>
      <c r="AL105" s="190"/>
      <c r="AM105" s="190"/>
      <c r="AN105" s="190"/>
      <c r="AO105" s="190"/>
      <c r="AP105" s="190"/>
      <c r="AQ105" s="190"/>
      <c r="AR105" s="190"/>
      <c r="AS105" s="190"/>
      <c r="AT105" s="190"/>
      <c r="AU105" s="190"/>
      <c r="AV105" s="190"/>
      <c r="AW105" s="190"/>
      <c r="AX105" s="190"/>
      <c r="AY105" s="193" t="s">
        <v>130</v>
      </c>
      <c r="AZ105" s="190"/>
      <c r="BA105" s="190"/>
      <c r="BB105" s="190"/>
      <c r="BC105" s="190"/>
      <c r="BD105" s="190"/>
      <c r="BE105" s="194">
        <f>IF(U105="základní",N105,0)</f>
        <v>0</v>
      </c>
      <c r="BF105" s="194">
        <f>IF(U105="snížená",N105,0)</f>
        <v>0</v>
      </c>
      <c r="BG105" s="194">
        <f>IF(U105="zákl. přenesená",N105,0)</f>
        <v>0</v>
      </c>
      <c r="BH105" s="194">
        <f>IF(U105="sníž. přenesená",N105,0)</f>
        <v>0</v>
      </c>
      <c r="BI105" s="194">
        <f>IF(U105="nulová",N105,0)</f>
        <v>0</v>
      </c>
      <c r="BJ105" s="193" t="s">
        <v>84</v>
      </c>
      <c r="BK105" s="190"/>
      <c r="BL105" s="190"/>
      <c r="BM105" s="190"/>
    </row>
    <row r="106" s="1" customFormat="1" ht="18" customHeight="1">
      <c r="B106" s="48"/>
      <c r="C106" s="49"/>
      <c r="D106" s="138" t="s">
        <v>135</v>
      </c>
      <c r="E106" s="49"/>
      <c r="F106" s="49"/>
      <c r="G106" s="49"/>
      <c r="H106" s="49"/>
      <c r="I106" s="49"/>
      <c r="J106" s="49"/>
      <c r="K106" s="49"/>
      <c r="L106" s="49"/>
      <c r="M106" s="49"/>
      <c r="N106" s="139">
        <f>ROUND(N88*T106,2)</f>
        <v>0</v>
      </c>
      <c r="O106" s="140"/>
      <c r="P106" s="140"/>
      <c r="Q106" s="140"/>
      <c r="R106" s="50"/>
      <c r="S106" s="190"/>
      <c r="T106" s="195"/>
      <c r="U106" s="196" t="s">
        <v>41</v>
      </c>
      <c r="V106" s="190"/>
      <c r="W106" s="190"/>
      <c r="X106" s="190"/>
      <c r="Y106" s="190"/>
      <c r="Z106" s="190"/>
      <c r="AA106" s="190"/>
      <c r="AB106" s="190"/>
      <c r="AC106" s="190"/>
      <c r="AD106" s="190"/>
      <c r="AE106" s="190"/>
      <c r="AF106" s="190"/>
      <c r="AG106" s="190"/>
      <c r="AH106" s="190"/>
      <c r="AI106" s="190"/>
      <c r="AJ106" s="190"/>
      <c r="AK106" s="190"/>
      <c r="AL106" s="190"/>
      <c r="AM106" s="190"/>
      <c r="AN106" s="190"/>
      <c r="AO106" s="190"/>
      <c r="AP106" s="190"/>
      <c r="AQ106" s="190"/>
      <c r="AR106" s="190"/>
      <c r="AS106" s="190"/>
      <c r="AT106" s="190"/>
      <c r="AU106" s="190"/>
      <c r="AV106" s="190"/>
      <c r="AW106" s="190"/>
      <c r="AX106" s="190"/>
      <c r="AY106" s="193" t="s">
        <v>136</v>
      </c>
      <c r="AZ106" s="190"/>
      <c r="BA106" s="190"/>
      <c r="BB106" s="190"/>
      <c r="BC106" s="190"/>
      <c r="BD106" s="190"/>
      <c r="BE106" s="194">
        <f>IF(U106="základní",N106,0)</f>
        <v>0</v>
      </c>
      <c r="BF106" s="194">
        <f>IF(U106="snížená",N106,0)</f>
        <v>0</v>
      </c>
      <c r="BG106" s="194">
        <f>IF(U106="zákl. přenesená",N106,0)</f>
        <v>0</v>
      </c>
      <c r="BH106" s="194">
        <f>IF(U106="sníž. přenesená",N106,0)</f>
        <v>0</v>
      </c>
      <c r="BI106" s="194">
        <f>IF(U106="nulová",N106,0)</f>
        <v>0</v>
      </c>
      <c r="BJ106" s="193" t="s">
        <v>84</v>
      </c>
      <c r="BK106" s="190"/>
      <c r="BL106" s="190"/>
      <c r="BM106" s="190"/>
    </row>
    <row r="107" s="1" customFormat="1"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50"/>
      <c r="T107" s="173"/>
      <c r="U107" s="173"/>
    </row>
    <row r="108" s="1" customFormat="1" ht="29.28" customHeight="1">
      <c r="B108" s="48"/>
      <c r="C108" s="152" t="s">
        <v>100</v>
      </c>
      <c r="D108" s="153"/>
      <c r="E108" s="153"/>
      <c r="F108" s="153"/>
      <c r="G108" s="153"/>
      <c r="H108" s="153"/>
      <c r="I108" s="153"/>
      <c r="J108" s="153"/>
      <c r="K108" s="153"/>
      <c r="L108" s="154">
        <f>ROUND(SUM(N88+N100),2)</f>
        <v>0</v>
      </c>
      <c r="M108" s="154"/>
      <c r="N108" s="154"/>
      <c r="O108" s="154"/>
      <c r="P108" s="154"/>
      <c r="Q108" s="154"/>
      <c r="R108" s="50"/>
      <c r="T108" s="173"/>
      <c r="U108" s="173"/>
    </row>
    <row r="109" s="1" customFormat="1" ht="6.96" customHeight="1">
      <c r="B109" s="77"/>
      <c r="C109" s="78"/>
      <c r="D109" s="78"/>
      <c r="E109" s="78"/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78"/>
      <c r="R109" s="79"/>
      <c r="T109" s="173"/>
      <c r="U109" s="173"/>
    </row>
    <row r="113" s="1" customFormat="1" ht="6.96" customHeight="1">
      <c r="B113" s="80"/>
      <c r="C113" s="81"/>
      <c r="D113" s="81"/>
      <c r="E113" s="81"/>
      <c r="F113" s="81"/>
      <c r="G113" s="81"/>
      <c r="H113" s="81"/>
      <c r="I113" s="81"/>
      <c r="J113" s="81"/>
      <c r="K113" s="81"/>
      <c r="L113" s="81"/>
      <c r="M113" s="81"/>
      <c r="N113" s="81"/>
      <c r="O113" s="81"/>
      <c r="P113" s="81"/>
      <c r="Q113" s="81"/>
      <c r="R113" s="82"/>
    </row>
    <row r="114" s="1" customFormat="1" ht="36.96" customHeight="1">
      <c r="B114" s="48"/>
      <c r="C114" s="29" t="s">
        <v>137</v>
      </c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50"/>
    </row>
    <row r="115" s="1" customFormat="1" ht="6.96" customHeight="1"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50"/>
    </row>
    <row r="116" s="1" customFormat="1" ht="30" customHeight="1">
      <c r="B116" s="48"/>
      <c r="C116" s="40" t="s">
        <v>19</v>
      </c>
      <c r="D116" s="49"/>
      <c r="E116" s="49"/>
      <c r="F116" s="157" t="str">
        <f>F6</f>
        <v>Odvodnění komunikace Sylvárov, Dvůr Králové</v>
      </c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9"/>
      <c r="R116" s="50"/>
    </row>
    <row r="117" s="1" customFormat="1" ht="36.96" customHeight="1">
      <c r="B117" s="48"/>
      <c r="C117" s="87" t="s">
        <v>108</v>
      </c>
      <c r="D117" s="49"/>
      <c r="E117" s="49"/>
      <c r="F117" s="89" t="str">
        <f>F7</f>
        <v>625-01 - SO 300.1 - odvodnění místní komunikace</v>
      </c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50"/>
    </row>
    <row r="118" s="1" customFormat="1" ht="6.96" customHeight="1"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50"/>
    </row>
    <row r="119" s="1" customFormat="1" ht="18" customHeight="1">
      <c r="B119" s="48"/>
      <c r="C119" s="40" t="s">
        <v>24</v>
      </c>
      <c r="D119" s="49"/>
      <c r="E119" s="49"/>
      <c r="F119" s="35" t="str">
        <f>F9</f>
        <v xml:space="preserve"> </v>
      </c>
      <c r="G119" s="49"/>
      <c r="H119" s="49"/>
      <c r="I119" s="49"/>
      <c r="J119" s="49"/>
      <c r="K119" s="40" t="s">
        <v>26</v>
      </c>
      <c r="L119" s="49"/>
      <c r="M119" s="92" t="str">
        <f>IF(O9="","",O9)</f>
        <v>27. 1. 2020</v>
      </c>
      <c r="N119" s="92"/>
      <c r="O119" s="92"/>
      <c r="P119" s="92"/>
      <c r="Q119" s="49"/>
      <c r="R119" s="50"/>
    </row>
    <row r="120" s="1" customFormat="1" ht="6.96" customHeight="1"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50"/>
    </row>
    <row r="121" s="1" customFormat="1">
      <c r="B121" s="48"/>
      <c r="C121" s="40" t="s">
        <v>28</v>
      </c>
      <c r="D121" s="49"/>
      <c r="E121" s="49"/>
      <c r="F121" s="35" t="str">
        <f>E12</f>
        <v xml:space="preserve"> </v>
      </c>
      <c r="G121" s="49"/>
      <c r="H121" s="49"/>
      <c r="I121" s="49"/>
      <c r="J121" s="49"/>
      <c r="K121" s="40" t="s">
        <v>33</v>
      </c>
      <c r="L121" s="49"/>
      <c r="M121" s="35" t="str">
        <f>E18</f>
        <v>ing. Blanka Matějková</v>
      </c>
      <c r="N121" s="35"/>
      <c r="O121" s="35"/>
      <c r="P121" s="35"/>
      <c r="Q121" s="35"/>
      <c r="R121" s="50"/>
    </row>
    <row r="122" s="1" customFormat="1" ht="14.4" customHeight="1">
      <c r="B122" s="48"/>
      <c r="C122" s="40" t="s">
        <v>31</v>
      </c>
      <c r="D122" s="49"/>
      <c r="E122" s="49"/>
      <c r="F122" s="35" t="str">
        <f>IF(E15="","",E15)</f>
        <v>Vyplň údaj</v>
      </c>
      <c r="G122" s="49"/>
      <c r="H122" s="49"/>
      <c r="I122" s="49"/>
      <c r="J122" s="49"/>
      <c r="K122" s="40" t="s">
        <v>35</v>
      </c>
      <c r="L122" s="49"/>
      <c r="M122" s="35" t="str">
        <f>E21</f>
        <v>Martina Škopová</v>
      </c>
      <c r="N122" s="35"/>
      <c r="O122" s="35"/>
      <c r="P122" s="35"/>
      <c r="Q122" s="35"/>
      <c r="R122" s="50"/>
    </row>
    <row r="123" s="1" customFormat="1" ht="10.32" customHeight="1">
      <c r="B123" s="48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50"/>
    </row>
    <row r="124" s="8" customFormat="1" ht="29.28" customHeight="1">
      <c r="B124" s="197"/>
      <c r="C124" s="198" t="s">
        <v>138</v>
      </c>
      <c r="D124" s="199" t="s">
        <v>139</v>
      </c>
      <c r="E124" s="199" t="s">
        <v>58</v>
      </c>
      <c r="F124" s="199" t="s">
        <v>140</v>
      </c>
      <c r="G124" s="199"/>
      <c r="H124" s="199"/>
      <c r="I124" s="199"/>
      <c r="J124" s="199" t="s">
        <v>141</v>
      </c>
      <c r="K124" s="199" t="s">
        <v>142</v>
      </c>
      <c r="L124" s="199" t="s">
        <v>143</v>
      </c>
      <c r="M124" s="199"/>
      <c r="N124" s="199" t="s">
        <v>115</v>
      </c>
      <c r="O124" s="199"/>
      <c r="P124" s="199"/>
      <c r="Q124" s="200"/>
      <c r="R124" s="201"/>
      <c r="T124" s="108" t="s">
        <v>144</v>
      </c>
      <c r="U124" s="109" t="s">
        <v>40</v>
      </c>
      <c r="V124" s="109" t="s">
        <v>145</v>
      </c>
      <c r="W124" s="109" t="s">
        <v>146</v>
      </c>
      <c r="X124" s="109" t="s">
        <v>147</v>
      </c>
      <c r="Y124" s="109" t="s">
        <v>148</v>
      </c>
      <c r="Z124" s="109" t="s">
        <v>149</v>
      </c>
      <c r="AA124" s="110" t="s">
        <v>150</v>
      </c>
    </row>
    <row r="125" s="1" customFormat="1" ht="29.28" customHeight="1">
      <c r="B125" s="48"/>
      <c r="C125" s="112" t="s">
        <v>112</v>
      </c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202">
        <f>BK125</f>
        <v>0</v>
      </c>
      <c r="O125" s="203"/>
      <c r="P125" s="203"/>
      <c r="Q125" s="203"/>
      <c r="R125" s="50"/>
      <c r="T125" s="111"/>
      <c r="U125" s="69"/>
      <c r="V125" s="69"/>
      <c r="W125" s="204">
        <f>W126+W315+W318+W324</f>
        <v>0</v>
      </c>
      <c r="X125" s="69"/>
      <c r="Y125" s="204">
        <f>Y126+Y315+Y318+Y324</f>
        <v>441.41405141000001</v>
      </c>
      <c r="Z125" s="69"/>
      <c r="AA125" s="205">
        <f>AA126+AA315+AA318+AA324</f>
        <v>4.5360000000000005</v>
      </c>
      <c r="AT125" s="24" t="s">
        <v>75</v>
      </c>
      <c r="AU125" s="24" t="s">
        <v>117</v>
      </c>
      <c r="BK125" s="206">
        <f>BK126+BK315+BK318+BK324</f>
        <v>0</v>
      </c>
    </row>
    <row r="126" s="9" customFormat="1" ht="37.44" customHeight="1">
      <c r="B126" s="207"/>
      <c r="C126" s="208"/>
      <c r="D126" s="209" t="s">
        <v>118</v>
      </c>
      <c r="E126" s="209"/>
      <c r="F126" s="209"/>
      <c r="G126" s="209"/>
      <c r="H126" s="209"/>
      <c r="I126" s="209"/>
      <c r="J126" s="209"/>
      <c r="K126" s="209"/>
      <c r="L126" s="209"/>
      <c r="M126" s="209"/>
      <c r="N126" s="210">
        <f>BK126</f>
        <v>0</v>
      </c>
      <c r="O126" s="180"/>
      <c r="P126" s="180"/>
      <c r="Q126" s="180"/>
      <c r="R126" s="211"/>
      <c r="T126" s="212"/>
      <c r="U126" s="208"/>
      <c r="V126" s="208"/>
      <c r="W126" s="213">
        <f>W127+W228+W238+W241+W313</f>
        <v>0</v>
      </c>
      <c r="X126" s="208"/>
      <c r="Y126" s="213">
        <f>Y127+Y228+Y238+Y241+Y313</f>
        <v>441.41405141000001</v>
      </c>
      <c r="Z126" s="208"/>
      <c r="AA126" s="214">
        <f>AA127+AA228+AA238+AA241+AA313</f>
        <v>4.5360000000000005</v>
      </c>
      <c r="AR126" s="215" t="s">
        <v>84</v>
      </c>
      <c r="AT126" s="216" t="s">
        <v>75</v>
      </c>
      <c r="AU126" s="216" t="s">
        <v>76</v>
      </c>
      <c r="AY126" s="215" t="s">
        <v>151</v>
      </c>
      <c r="BK126" s="217">
        <f>BK127+BK228+BK238+BK241+BK313</f>
        <v>0</v>
      </c>
    </row>
    <row r="127" s="9" customFormat="1" ht="19.92" customHeight="1">
      <c r="B127" s="207"/>
      <c r="C127" s="208"/>
      <c r="D127" s="218" t="s">
        <v>119</v>
      </c>
      <c r="E127" s="218"/>
      <c r="F127" s="218"/>
      <c r="G127" s="218"/>
      <c r="H127" s="218"/>
      <c r="I127" s="218"/>
      <c r="J127" s="218"/>
      <c r="K127" s="218"/>
      <c r="L127" s="218"/>
      <c r="M127" s="218"/>
      <c r="N127" s="219">
        <f>BK127</f>
        <v>0</v>
      </c>
      <c r="O127" s="220"/>
      <c r="P127" s="220"/>
      <c r="Q127" s="220"/>
      <c r="R127" s="211"/>
      <c r="T127" s="212"/>
      <c r="U127" s="208"/>
      <c r="V127" s="208"/>
      <c r="W127" s="213">
        <f>SUM(W128:W227)</f>
        <v>0</v>
      </c>
      <c r="X127" s="208"/>
      <c r="Y127" s="213">
        <f>SUM(Y128:Y227)</f>
        <v>383.24610319999999</v>
      </c>
      <c r="Z127" s="208"/>
      <c r="AA127" s="214">
        <f>SUM(AA128:AA227)</f>
        <v>4.5360000000000005</v>
      </c>
      <c r="AR127" s="215" t="s">
        <v>84</v>
      </c>
      <c r="AT127" s="216" t="s">
        <v>75</v>
      </c>
      <c r="AU127" s="216" t="s">
        <v>84</v>
      </c>
      <c r="AY127" s="215" t="s">
        <v>151</v>
      </c>
      <c r="BK127" s="217">
        <f>SUM(BK128:BK227)</f>
        <v>0</v>
      </c>
    </row>
    <row r="128" s="1" customFormat="1" ht="25.5" customHeight="1">
      <c r="B128" s="48"/>
      <c r="C128" s="221" t="s">
        <v>152</v>
      </c>
      <c r="D128" s="221" t="s">
        <v>153</v>
      </c>
      <c r="E128" s="222" t="s">
        <v>154</v>
      </c>
      <c r="F128" s="223" t="s">
        <v>155</v>
      </c>
      <c r="G128" s="223"/>
      <c r="H128" s="223"/>
      <c r="I128" s="223"/>
      <c r="J128" s="224" t="s">
        <v>156</v>
      </c>
      <c r="K128" s="225">
        <v>5.4000000000000004</v>
      </c>
      <c r="L128" s="226">
        <v>0</v>
      </c>
      <c r="M128" s="227"/>
      <c r="N128" s="228">
        <f>ROUND(L128*K128,2)</f>
        <v>0</v>
      </c>
      <c r="O128" s="228"/>
      <c r="P128" s="228"/>
      <c r="Q128" s="228"/>
      <c r="R128" s="50"/>
      <c r="T128" s="229" t="s">
        <v>22</v>
      </c>
      <c r="U128" s="58" t="s">
        <v>41</v>
      </c>
      <c r="V128" s="49"/>
      <c r="W128" s="230">
        <f>V128*K128</f>
        <v>0</v>
      </c>
      <c r="X128" s="230">
        <v>0</v>
      </c>
      <c r="Y128" s="230">
        <f>X128*K128</f>
        <v>0</v>
      </c>
      <c r="Z128" s="230">
        <v>0.26000000000000001</v>
      </c>
      <c r="AA128" s="231">
        <f>Z128*K128</f>
        <v>1.4040000000000001</v>
      </c>
      <c r="AR128" s="24" t="s">
        <v>157</v>
      </c>
      <c r="AT128" s="24" t="s">
        <v>153</v>
      </c>
      <c r="AU128" s="24" t="s">
        <v>106</v>
      </c>
      <c r="AY128" s="24" t="s">
        <v>151</v>
      </c>
      <c r="BE128" s="144">
        <f>IF(U128="základní",N128,0)</f>
        <v>0</v>
      </c>
      <c r="BF128" s="144">
        <f>IF(U128="snížená",N128,0)</f>
        <v>0</v>
      </c>
      <c r="BG128" s="144">
        <f>IF(U128="zákl. přenesená",N128,0)</f>
        <v>0</v>
      </c>
      <c r="BH128" s="144">
        <f>IF(U128="sníž. přenesená",N128,0)</f>
        <v>0</v>
      </c>
      <c r="BI128" s="144">
        <f>IF(U128="nulová",N128,0)</f>
        <v>0</v>
      </c>
      <c r="BJ128" s="24" t="s">
        <v>84</v>
      </c>
      <c r="BK128" s="144">
        <f>ROUND(L128*K128,2)</f>
        <v>0</v>
      </c>
      <c r="BL128" s="24" t="s">
        <v>157</v>
      </c>
      <c r="BM128" s="24" t="s">
        <v>158</v>
      </c>
    </row>
    <row r="129" s="10" customFormat="1" ht="16.5" customHeight="1">
      <c r="B129" s="232"/>
      <c r="C129" s="233"/>
      <c r="D129" s="233"/>
      <c r="E129" s="234" t="s">
        <v>22</v>
      </c>
      <c r="F129" s="235" t="s">
        <v>159</v>
      </c>
      <c r="G129" s="236"/>
      <c r="H129" s="236"/>
      <c r="I129" s="236"/>
      <c r="J129" s="233"/>
      <c r="K129" s="237">
        <v>5.4000000000000004</v>
      </c>
      <c r="L129" s="233"/>
      <c r="M129" s="233"/>
      <c r="N129" s="233"/>
      <c r="O129" s="233"/>
      <c r="P129" s="233"/>
      <c r="Q129" s="233"/>
      <c r="R129" s="238"/>
      <c r="T129" s="239"/>
      <c r="U129" s="233"/>
      <c r="V129" s="233"/>
      <c r="W129" s="233"/>
      <c r="X129" s="233"/>
      <c r="Y129" s="233"/>
      <c r="Z129" s="233"/>
      <c r="AA129" s="240"/>
      <c r="AT129" s="241" t="s">
        <v>160</v>
      </c>
      <c r="AU129" s="241" t="s">
        <v>106</v>
      </c>
      <c r="AV129" s="10" t="s">
        <v>106</v>
      </c>
      <c r="AW129" s="10" t="s">
        <v>34</v>
      </c>
      <c r="AX129" s="10" t="s">
        <v>84</v>
      </c>
      <c r="AY129" s="241" t="s">
        <v>151</v>
      </c>
    </row>
    <row r="130" s="1" customFormat="1" ht="25.5" customHeight="1">
      <c r="B130" s="48"/>
      <c r="C130" s="221" t="s">
        <v>161</v>
      </c>
      <c r="D130" s="221" t="s">
        <v>153</v>
      </c>
      <c r="E130" s="222" t="s">
        <v>162</v>
      </c>
      <c r="F130" s="223" t="s">
        <v>163</v>
      </c>
      <c r="G130" s="223"/>
      <c r="H130" s="223"/>
      <c r="I130" s="223"/>
      <c r="J130" s="224" t="s">
        <v>156</v>
      </c>
      <c r="K130" s="225">
        <v>5.4000000000000004</v>
      </c>
      <c r="L130" s="226">
        <v>0</v>
      </c>
      <c r="M130" s="227"/>
      <c r="N130" s="228">
        <f>ROUND(L130*K130,2)</f>
        <v>0</v>
      </c>
      <c r="O130" s="228"/>
      <c r="P130" s="228"/>
      <c r="Q130" s="228"/>
      <c r="R130" s="50"/>
      <c r="T130" s="229" t="s">
        <v>22</v>
      </c>
      <c r="U130" s="58" t="s">
        <v>41</v>
      </c>
      <c r="V130" s="49"/>
      <c r="W130" s="230">
        <f>V130*K130</f>
        <v>0</v>
      </c>
      <c r="X130" s="230">
        <v>0</v>
      </c>
      <c r="Y130" s="230">
        <f>X130*K130</f>
        <v>0</v>
      </c>
      <c r="Z130" s="230">
        <v>0.57999999999999996</v>
      </c>
      <c r="AA130" s="231">
        <f>Z130*K130</f>
        <v>3.1320000000000001</v>
      </c>
      <c r="AR130" s="24" t="s">
        <v>157</v>
      </c>
      <c r="AT130" s="24" t="s">
        <v>153</v>
      </c>
      <c r="AU130" s="24" t="s">
        <v>106</v>
      </c>
      <c r="AY130" s="24" t="s">
        <v>151</v>
      </c>
      <c r="BE130" s="144">
        <f>IF(U130="základní",N130,0)</f>
        <v>0</v>
      </c>
      <c r="BF130" s="144">
        <f>IF(U130="snížená",N130,0)</f>
        <v>0</v>
      </c>
      <c r="BG130" s="144">
        <f>IF(U130="zákl. přenesená",N130,0)</f>
        <v>0</v>
      </c>
      <c r="BH130" s="144">
        <f>IF(U130="sníž. přenesená",N130,0)</f>
        <v>0</v>
      </c>
      <c r="BI130" s="144">
        <f>IF(U130="nulová",N130,0)</f>
        <v>0</v>
      </c>
      <c r="BJ130" s="24" t="s">
        <v>84</v>
      </c>
      <c r="BK130" s="144">
        <f>ROUND(L130*K130,2)</f>
        <v>0</v>
      </c>
      <c r="BL130" s="24" t="s">
        <v>157</v>
      </c>
      <c r="BM130" s="24" t="s">
        <v>164</v>
      </c>
    </row>
    <row r="131" s="10" customFormat="1" ht="16.5" customHeight="1">
      <c r="B131" s="232"/>
      <c r="C131" s="233"/>
      <c r="D131" s="233"/>
      <c r="E131" s="234" t="s">
        <v>22</v>
      </c>
      <c r="F131" s="235" t="s">
        <v>165</v>
      </c>
      <c r="G131" s="236"/>
      <c r="H131" s="236"/>
      <c r="I131" s="236"/>
      <c r="J131" s="233"/>
      <c r="K131" s="237">
        <v>5.4000000000000004</v>
      </c>
      <c r="L131" s="233"/>
      <c r="M131" s="233"/>
      <c r="N131" s="233"/>
      <c r="O131" s="233"/>
      <c r="P131" s="233"/>
      <c r="Q131" s="233"/>
      <c r="R131" s="238"/>
      <c r="T131" s="239"/>
      <c r="U131" s="233"/>
      <c r="V131" s="233"/>
      <c r="W131" s="233"/>
      <c r="X131" s="233"/>
      <c r="Y131" s="233"/>
      <c r="Z131" s="233"/>
      <c r="AA131" s="240"/>
      <c r="AT131" s="241" t="s">
        <v>160</v>
      </c>
      <c r="AU131" s="241" t="s">
        <v>106</v>
      </c>
      <c r="AV131" s="10" t="s">
        <v>106</v>
      </c>
      <c r="AW131" s="10" t="s">
        <v>34</v>
      </c>
      <c r="AX131" s="10" t="s">
        <v>84</v>
      </c>
      <c r="AY131" s="241" t="s">
        <v>151</v>
      </c>
    </row>
    <row r="132" s="1" customFormat="1" ht="25.5" customHeight="1">
      <c r="B132" s="48"/>
      <c r="C132" s="221" t="s">
        <v>166</v>
      </c>
      <c r="D132" s="221" t="s">
        <v>153</v>
      </c>
      <c r="E132" s="222" t="s">
        <v>167</v>
      </c>
      <c r="F132" s="223" t="s">
        <v>168</v>
      </c>
      <c r="G132" s="223"/>
      <c r="H132" s="223"/>
      <c r="I132" s="223"/>
      <c r="J132" s="224" t="s">
        <v>169</v>
      </c>
      <c r="K132" s="225">
        <v>22.532</v>
      </c>
      <c r="L132" s="226">
        <v>0</v>
      </c>
      <c r="M132" s="227"/>
      <c r="N132" s="228">
        <f>ROUND(L132*K132,2)</f>
        <v>0</v>
      </c>
      <c r="O132" s="228"/>
      <c r="P132" s="228"/>
      <c r="Q132" s="228"/>
      <c r="R132" s="50"/>
      <c r="T132" s="229" t="s">
        <v>22</v>
      </c>
      <c r="U132" s="58" t="s">
        <v>41</v>
      </c>
      <c r="V132" s="49"/>
      <c r="W132" s="230">
        <f>V132*K132</f>
        <v>0</v>
      </c>
      <c r="X132" s="230">
        <v>0</v>
      </c>
      <c r="Y132" s="230">
        <f>X132*K132</f>
        <v>0</v>
      </c>
      <c r="Z132" s="230">
        <v>0</v>
      </c>
      <c r="AA132" s="231">
        <f>Z132*K132</f>
        <v>0</v>
      </c>
      <c r="AR132" s="24" t="s">
        <v>157</v>
      </c>
      <c r="AT132" s="24" t="s">
        <v>153</v>
      </c>
      <c r="AU132" s="24" t="s">
        <v>106</v>
      </c>
      <c r="AY132" s="24" t="s">
        <v>151</v>
      </c>
      <c r="BE132" s="144">
        <f>IF(U132="základní",N132,0)</f>
        <v>0</v>
      </c>
      <c r="BF132" s="144">
        <f>IF(U132="snížená",N132,0)</f>
        <v>0</v>
      </c>
      <c r="BG132" s="144">
        <f>IF(U132="zákl. přenesená",N132,0)</f>
        <v>0</v>
      </c>
      <c r="BH132" s="144">
        <f>IF(U132="sníž. přenesená",N132,0)</f>
        <v>0</v>
      </c>
      <c r="BI132" s="144">
        <f>IF(U132="nulová",N132,0)</f>
        <v>0</v>
      </c>
      <c r="BJ132" s="24" t="s">
        <v>84</v>
      </c>
      <c r="BK132" s="144">
        <f>ROUND(L132*K132,2)</f>
        <v>0</v>
      </c>
      <c r="BL132" s="24" t="s">
        <v>157</v>
      </c>
      <c r="BM132" s="24" t="s">
        <v>170</v>
      </c>
    </row>
    <row r="133" s="10" customFormat="1" ht="16.5" customHeight="1">
      <c r="B133" s="232"/>
      <c r="C133" s="233"/>
      <c r="D133" s="233"/>
      <c r="E133" s="234" t="s">
        <v>22</v>
      </c>
      <c r="F133" s="235" t="s">
        <v>171</v>
      </c>
      <c r="G133" s="236"/>
      <c r="H133" s="236"/>
      <c r="I133" s="236"/>
      <c r="J133" s="233"/>
      <c r="K133" s="237">
        <v>7.6200000000000001</v>
      </c>
      <c r="L133" s="233"/>
      <c r="M133" s="233"/>
      <c r="N133" s="233"/>
      <c r="O133" s="233"/>
      <c r="P133" s="233"/>
      <c r="Q133" s="233"/>
      <c r="R133" s="238"/>
      <c r="T133" s="239"/>
      <c r="U133" s="233"/>
      <c r="V133" s="233"/>
      <c r="W133" s="233"/>
      <c r="X133" s="233"/>
      <c r="Y133" s="233"/>
      <c r="Z133" s="233"/>
      <c r="AA133" s="240"/>
      <c r="AT133" s="241" t="s">
        <v>160</v>
      </c>
      <c r="AU133" s="241" t="s">
        <v>106</v>
      </c>
      <c r="AV133" s="10" t="s">
        <v>106</v>
      </c>
      <c r="AW133" s="10" t="s">
        <v>34</v>
      </c>
      <c r="AX133" s="10" t="s">
        <v>76</v>
      </c>
      <c r="AY133" s="241" t="s">
        <v>151</v>
      </c>
    </row>
    <row r="134" s="11" customFormat="1" ht="16.5" customHeight="1">
      <c r="B134" s="242"/>
      <c r="C134" s="243"/>
      <c r="D134" s="243"/>
      <c r="E134" s="244" t="s">
        <v>22</v>
      </c>
      <c r="F134" s="245" t="s">
        <v>172</v>
      </c>
      <c r="G134" s="243"/>
      <c r="H134" s="243"/>
      <c r="I134" s="243"/>
      <c r="J134" s="243"/>
      <c r="K134" s="244" t="s">
        <v>22</v>
      </c>
      <c r="L134" s="243"/>
      <c r="M134" s="243"/>
      <c r="N134" s="243"/>
      <c r="O134" s="243"/>
      <c r="P134" s="243"/>
      <c r="Q134" s="243"/>
      <c r="R134" s="246"/>
      <c r="T134" s="247"/>
      <c r="U134" s="243"/>
      <c r="V134" s="243"/>
      <c r="W134" s="243"/>
      <c r="X134" s="243"/>
      <c r="Y134" s="243"/>
      <c r="Z134" s="243"/>
      <c r="AA134" s="248"/>
      <c r="AT134" s="249" t="s">
        <v>160</v>
      </c>
      <c r="AU134" s="249" t="s">
        <v>106</v>
      </c>
      <c r="AV134" s="11" t="s">
        <v>84</v>
      </c>
      <c r="AW134" s="11" t="s">
        <v>34</v>
      </c>
      <c r="AX134" s="11" t="s">
        <v>76</v>
      </c>
      <c r="AY134" s="249" t="s">
        <v>151</v>
      </c>
    </row>
    <row r="135" s="10" customFormat="1" ht="16.5" customHeight="1">
      <c r="B135" s="232"/>
      <c r="C135" s="233"/>
      <c r="D135" s="233"/>
      <c r="E135" s="234" t="s">
        <v>22</v>
      </c>
      <c r="F135" s="250" t="s">
        <v>173</v>
      </c>
      <c r="G135" s="233"/>
      <c r="H135" s="233"/>
      <c r="I135" s="233"/>
      <c r="J135" s="233"/>
      <c r="K135" s="237">
        <v>8.5120000000000005</v>
      </c>
      <c r="L135" s="233"/>
      <c r="M135" s="233"/>
      <c r="N135" s="233"/>
      <c r="O135" s="233"/>
      <c r="P135" s="233"/>
      <c r="Q135" s="233"/>
      <c r="R135" s="238"/>
      <c r="T135" s="239"/>
      <c r="U135" s="233"/>
      <c r="V135" s="233"/>
      <c r="W135" s="233"/>
      <c r="X135" s="233"/>
      <c r="Y135" s="233"/>
      <c r="Z135" s="233"/>
      <c r="AA135" s="240"/>
      <c r="AT135" s="241" t="s">
        <v>160</v>
      </c>
      <c r="AU135" s="241" t="s">
        <v>106</v>
      </c>
      <c r="AV135" s="10" t="s">
        <v>106</v>
      </c>
      <c r="AW135" s="10" t="s">
        <v>34</v>
      </c>
      <c r="AX135" s="10" t="s">
        <v>76</v>
      </c>
      <c r="AY135" s="241" t="s">
        <v>151</v>
      </c>
    </row>
    <row r="136" s="10" customFormat="1" ht="16.5" customHeight="1">
      <c r="B136" s="232"/>
      <c r="C136" s="233"/>
      <c r="D136" s="233"/>
      <c r="E136" s="234" t="s">
        <v>22</v>
      </c>
      <c r="F136" s="250" t="s">
        <v>174</v>
      </c>
      <c r="G136" s="233"/>
      <c r="H136" s="233"/>
      <c r="I136" s="233"/>
      <c r="J136" s="233"/>
      <c r="K136" s="237">
        <v>3.6320000000000001</v>
      </c>
      <c r="L136" s="233"/>
      <c r="M136" s="233"/>
      <c r="N136" s="233"/>
      <c r="O136" s="233"/>
      <c r="P136" s="233"/>
      <c r="Q136" s="233"/>
      <c r="R136" s="238"/>
      <c r="T136" s="239"/>
      <c r="U136" s="233"/>
      <c r="V136" s="233"/>
      <c r="W136" s="233"/>
      <c r="X136" s="233"/>
      <c r="Y136" s="233"/>
      <c r="Z136" s="233"/>
      <c r="AA136" s="240"/>
      <c r="AT136" s="241" t="s">
        <v>160</v>
      </c>
      <c r="AU136" s="241" t="s">
        <v>106</v>
      </c>
      <c r="AV136" s="10" t="s">
        <v>106</v>
      </c>
      <c r="AW136" s="10" t="s">
        <v>34</v>
      </c>
      <c r="AX136" s="10" t="s">
        <v>76</v>
      </c>
      <c r="AY136" s="241" t="s">
        <v>151</v>
      </c>
    </row>
    <row r="137" s="12" customFormat="1" ht="16.5" customHeight="1">
      <c r="B137" s="251"/>
      <c r="C137" s="252"/>
      <c r="D137" s="252"/>
      <c r="E137" s="253" t="s">
        <v>22</v>
      </c>
      <c r="F137" s="254" t="s">
        <v>175</v>
      </c>
      <c r="G137" s="252"/>
      <c r="H137" s="252"/>
      <c r="I137" s="252"/>
      <c r="J137" s="252"/>
      <c r="K137" s="255">
        <v>19.763999999999999</v>
      </c>
      <c r="L137" s="252"/>
      <c r="M137" s="252"/>
      <c r="N137" s="252"/>
      <c r="O137" s="252"/>
      <c r="P137" s="252"/>
      <c r="Q137" s="252"/>
      <c r="R137" s="256"/>
      <c r="T137" s="257"/>
      <c r="U137" s="252"/>
      <c r="V137" s="252"/>
      <c r="W137" s="252"/>
      <c r="X137" s="252"/>
      <c r="Y137" s="252"/>
      <c r="Z137" s="252"/>
      <c r="AA137" s="258"/>
      <c r="AT137" s="259" t="s">
        <v>160</v>
      </c>
      <c r="AU137" s="259" t="s">
        <v>106</v>
      </c>
      <c r="AV137" s="12" t="s">
        <v>176</v>
      </c>
      <c r="AW137" s="12" t="s">
        <v>34</v>
      </c>
      <c r="AX137" s="12" t="s">
        <v>76</v>
      </c>
      <c r="AY137" s="259" t="s">
        <v>151</v>
      </c>
    </row>
    <row r="138" s="10" customFormat="1" ht="25.5" customHeight="1">
      <c r="B138" s="232"/>
      <c r="C138" s="233"/>
      <c r="D138" s="233"/>
      <c r="E138" s="234" t="s">
        <v>22</v>
      </c>
      <c r="F138" s="250" t="s">
        <v>177</v>
      </c>
      <c r="G138" s="233"/>
      <c r="H138" s="233"/>
      <c r="I138" s="233"/>
      <c r="J138" s="233"/>
      <c r="K138" s="237">
        <v>1.0560000000000001</v>
      </c>
      <c r="L138" s="233"/>
      <c r="M138" s="233"/>
      <c r="N138" s="233"/>
      <c r="O138" s="233"/>
      <c r="P138" s="233"/>
      <c r="Q138" s="233"/>
      <c r="R138" s="238"/>
      <c r="T138" s="239"/>
      <c r="U138" s="233"/>
      <c r="V138" s="233"/>
      <c r="W138" s="233"/>
      <c r="X138" s="233"/>
      <c r="Y138" s="233"/>
      <c r="Z138" s="233"/>
      <c r="AA138" s="240"/>
      <c r="AT138" s="241" t="s">
        <v>160</v>
      </c>
      <c r="AU138" s="241" t="s">
        <v>106</v>
      </c>
      <c r="AV138" s="10" t="s">
        <v>106</v>
      </c>
      <c r="AW138" s="10" t="s">
        <v>34</v>
      </c>
      <c r="AX138" s="10" t="s">
        <v>76</v>
      </c>
      <c r="AY138" s="241" t="s">
        <v>151</v>
      </c>
    </row>
    <row r="139" s="10" customFormat="1" ht="25.5" customHeight="1">
      <c r="B139" s="232"/>
      <c r="C139" s="233"/>
      <c r="D139" s="233"/>
      <c r="E139" s="234" t="s">
        <v>22</v>
      </c>
      <c r="F139" s="250" t="s">
        <v>178</v>
      </c>
      <c r="G139" s="233"/>
      <c r="H139" s="233"/>
      <c r="I139" s="233"/>
      <c r="J139" s="233"/>
      <c r="K139" s="237">
        <v>1.712</v>
      </c>
      <c r="L139" s="233"/>
      <c r="M139" s="233"/>
      <c r="N139" s="233"/>
      <c r="O139" s="233"/>
      <c r="P139" s="233"/>
      <c r="Q139" s="233"/>
      <c r="R139" s="238"/>
      <c r="T139" s="239"/>
      <c r="U139" s="233"/>
      <c r="V139" s="233"/>
      <c r="W139" s="233"/>
      <c r="X139" s="233"/>
      <c r="Y139" s="233"/>
      <c r="Z139" s="233"/>
      <c r="AA139" s="240"/>
      <c r="AT139" s="241" t="s">
        <v>160</v>
      </c>
      <c r="AU139" s="241" t="s">
        <v>106</v>
      </c>
      <c r="AV139" s="10" t="s">
        <v>106</v>
      </c>
      <c r="AW139" s="10" t="s">
        <v>34</v>
      </c>
      <c r="AX139" s="10" t="s">
        <v>76</v>
      </c>
      <c r="AY139" s="241" t="s">
        <v>151</v>
      </c>
    </row>
    <row r="140" s="12" customFormat="1" ht="16.5" customHeight="1">
      <c r="B140" s="251"/>
      <c r="C140" s="252"/>
      <c r="D140" s="252"/>
      <c r="E140" s="253" t="s">
        <v>22</v>
      </c>
      <c r="F140" s="254" t="s">
        <v>175</v>
      </c>
      <c r="G140" s="252"/>
      <c r="H140" s="252"/>
      <c r="I140" s="252"/>
      <c r="J140" s="252"/>
      <c r="K140" s="255">
        <v>2.7679999999999998</v>
      </c>
      <c r="L140" s="252"/>
      <c r="M140" s="252"/>
      <c r="N140" s="252"/>
      <c r="O140" s="252"/>
      <c r="P140" s="252"/>
      <c r="Q140" s="252"/>
      <c r="R140" s="256"/>
      <c r="T140" s="257"/>
      <c r="U140" s="252"/>
      <c r="V140" s="252"/>
      <c r="W140" s="252"/>
      <c r="X140" s="252"/>
      <c r="Y140" s="252"/>
      <c r="Z140" s="252"/>
      <c r="AA140" s="258"/>
      <c r="AT140" s="259" t="s">
        <v>160</v>
      </c>
      <c r="AU140" s="259" t="s">
        <v>106</v>
      </c>
      <c r="AV140" s="12" t="s">
        <v>176</v>
      </c>
      <c r="AW140" s="12" t="s">
        <v>34</v>
      </c>
      <c r="AX140" s="12" t="s">
        <v>76</v>
      </c>
      <c r="AY140" s="259" t="s">
        <v>151</v>
      </c>
    </row>
    <row r="141" s="13" customFormat="1" ht="16.5" customHeight="1">
      <c r="B141" s="260"/>
      <c r="C141" s="261"/>
      <c r="D141" s="261"/>
      <c r="E141" s="262" t="s">
        <v>22</v>
      </c>
      <c r="F141" s="263" t="s">
        <v>179</v>
      </c>
      <c r="G141" s="261"/>
      <c r="H141" s="261"/>
      <c r="I141" s="261"/>
      <c r="J141" s="261"/>
      <c r="K141" s="264">
        <v>22.532</v>
      </c>
      <c r="L141" s="261"/>
      <c r="M141" s="261"/>
      <c r="N141" s="261"/>
      <c r="O141" s="261"/>
      <c r="P141" s="261"/>
      <c r="Q141" s="261"/>
      <c r="R141" s="265"/>
      <c r="T141" s="266"/>
      <c r="U141" s="261"/>
      <c r="V141" s="261"/>
      <c r="W141" s="261"/>
      <c r="X141" s="261"/>
      <c r="Y141" s="261"/>
      <c r="Z141" s="261"/>
      <c r="AA141" s="267"/>
      <c r="AT141" s="268" t="s">
        <v>160</v>
      </c>
      <c r="AU141" s="268" t="s">
        <v>106</v>
      </c>
      <c r="AV141" s="13" t="s">
        <v>157</v>
      </c>
      <c r="AW141" s="13" t="s">
        <v>34</v>
      </c>
      <c r="AX141" s="13" t="s">
        <v>84</v>
      </c>
      <c r="AY141" s="268" t="s">
        <v>151</v>
      </c>
    </row>
    <row r="142" s="1" customFormat="1" ht="25.5" customHeight="1">
      <c r="B142" s="48"/>
      <c r="C142" s="221" t="s">
        <v>84</v>
      </c>
      <c r="D142" s="221" t="s">
        <v>153</v>
      </c>
      <c r="E142" s="222" t="s">
        <v>180</v>
      </c>
      <c r="F142" s="223" t="s">
        <v>181</v>
      </c>
      <c r="G142" s="223"/>
      <c r="H142" s="223"/>
      <c r="I142" s="223"/>
      <c r="J142" s="224" t="s">
        <v>169</v>
      </c>
      <c r="K142" s="225">
        <v>414.76100000000002</v>
      </c>
      <c r="L142" s="226">
        <v>0</v>
      </c>
      <c r="M142" s="227"/>
      <c r="N142" s="228">
        <f>ROUND(L142*K142,2)</f>
        <v>0</v>
      </c>
      <c r="O142" s="228"/>
      <c r="P142" s="228"/>
      <c r="Q142" s="228"/>
      <c r="R142" s="50"/>
      <c r="T142" s="229" t="s">
        <v>22</v>
      </c>
      <c r="U142" s="58" t="s">
        <v>41</v>
      </c>
      <c r="V142" s="49"/>
      <c r="W142" s="230">
        <f>V142*K142</f>
        <v>0</v>
      </c>
      <c r="X142" s="230">
        <v>0</v>
      </c>
      <c r="Y142" s="230">
        <f>X142*K142</f>
        <v>0</v>
      </c>
      <c r="Z142" s="230">
        <v>0</v>
      </c>
      <c r="AA142" s="231">
        <f>Z142*K142</f>
        <v>0</v>
      </c>
      <c r="AR142" s="24" t="s">
        <v>157</v>
      </c>
      <c r="AT142" s="24" t="s">
        <v>153</v>
      </c>
      <c r="AU142" s="24" t="s">
        <v>106</v>
      </c>
      <c r="AY142" s="24" t="s">
        <v>151</v>
      </c>
      <c r="BE142" s="144">
        <f>IF(U142="základní",N142,0)</f>
        <v>0</v>
      </c>
      <c r="BF142" s="144">
        <f>IF(U142="snížená",N142,0)</f>
        <v>0</v>
      </c>
      <c r="BG142" s="144">
        <f>IF(U142="zákl. přenesená",N142,0)</f>
        <v>0</v>
      </c>
      <c r="BH142" s="144">
        <f>IF(U142="sníž. přenesená",N142,0)</f>
        <v>0</v>
      </c>
      <c r="BI142" s="144">
        <f>IF(U142="nulová",N142,0)</f>
        <v>0</v>
      </c>
      <c r="BJ142" s="24" t="s">
        <v>84</v>
      </c>
      <c r="BK142" s="144">
        <f>ROUND(L142*K142,2)</f>
        <v>0</v>
      </c>
      <c r="BL142" s="24" t="s">
        <v>157</v>
      </c>
      <c r="BM142" s="24" t="s">
        <v>182</v>
      </c>
    </row>
    <row r="143" s="10" customFormat="1" ht="16.5" customHeight="1">
      <c r="B143" s="232"/>
      <c r="C143" s="233"/>
      <c r="D143" s="233"/>
      <c r="E143" s="234" t="s">
        <v>22</v>
      </c>
      <c r="F143" s="235" t="s">
        <v>183</v>
      </c>
      <c r="G143" s="236"/>
      <c r="H143" s="236"/>
      <c r="I143" s="236"/>
      <c r="J143" s="233"/>
      <c r="K143" s="237">
        <v>68.579999999999998</v>
      </c>
      <c r="L143" s="233"/>
      <c r="M143" s="233"/>
      <c r="N143" s="233"/>
      <c r="O143" s="233"/>
      <c r="P143" s="233"/>
      <c r="Q143" s="233"/>
      <c r="R143" s="238"/>
      <c r="T143" s="239"/>
      <c r="U143" s="233"/>
      <c r="V143" s="233"/>
      <c r="W143" s="233"/>
      <c r="X143" s="233"/>
      <c r="Y143" s="233"/>
      <c r="Z143" s="233"/>
      <c r="AA143" s="240"/>
      <c r="AT143" s="241" t="s">
        <v>160</v>
      </c>
      <c r="AU143" s="241" t="s">
        <v>106</v>
      </c>
      <c r="AV143" s="10" t="s">
        <v>106</v>
      </c>
      <c r="AW143" s="10" t="s">
        <v>34</v>
      </c>
      <c r="AX143" s="10" t="s">
        <v>76</v>
      </c>
      <c r="AY143" s="241" t="s">
        <v>151</v>
      </c>
    </row>
    <row r="144" s="10" customFormat="1" ht="16.5" customHeight="1">
      <c r="B144" s="232"/>
      <c r="C144" s="233"/>
      <c r="D144" s="233"/>
      <c r="E144" s="234" t="s">
        <v>22</v>
      </c>
      <c r="F144" s="250" t="s">
        <v>184</v>
      </c>
      <c r="G144" s="233"/>
      <c r="H144" s="233"/>
      <c r="I144" s="233"/>
      <c r="J144" s="233"/>
      <c r="K144" s="237">
        <v>249.55199999999999</v>
      </c>
      <c r="L144" s="233"/>
      <c r="M144" s="233"/>
      <c r="N144" s="233"/>
      <c r="O144" s="233"/>
      <c r="P144" s="233"/>
      <c r="Q144" s="233"/>
      <c r="R144" s="238"/>
      <c r="T144" s="239"/>
      <c r="U144" s="233"/>
      <c r="V144" s="233"/>
      <c r="W144" s="233"/>
      <c r="X144" s="233"/>
      <c r="Y144" s="233"/>
      <c r="Z144" s="233"/>
      <c r="AA144" s="240"/>
      <c r="AT144" s="241" t="s">
        <v>160</v>
      </c>
      <c r="AU144" s="241" t="s">
        <v>106</v>
      </c>
      <c r="AV144" s="10" t="s">
        <v>106</v>
      </c>
      <c r="AW144" s="10" t="s">
        <v>34</v>
      </c>
      <c r="AX144" s="10" t="s">
        <v>76</v>
      </c>
      <c r="AY144" s="241" t="s">
        <v>151</v>
      </c>
    </row>
    <row r="145" s="10" customFormat="1" ht="16.5" customHeight="1">
      <c r="B145" s="232"/>
      <c r="C145" s="233"/>
      <c r="D145" s="233"/>
      <c r="E145" s="234" t="s">
        <v>22</v>
      </c>
      <c r="F145" s="250" t="s">
        <v>185</v>
      </c>
      <c r="G145" s="233"/>
      <c r="H145" s="233"/>
      <c r="I145" s="233"/>
      <c r="J145" s="233"/>
      <c r="K145" s="237">
        <v>61.499000000000002</v>
      </c>
      <c r="L145" s="233"/>
      <c r="M145" s="233"/>
      <c r="N145" s="233"/>
      <c r="O145" s="233"/>
      <c r="P145" s="233"/>
      <c r="Q145" s="233"/>
      <c r="R145" s="238"/>
      <c r="T145" s="239"/>
      <c r="U145" s="233"/>
      <c r="V145" s="233"/>
      <c r="W145" s="233"/>
      <c r="X145" s="233"/>
      <c r="Y145" s="233"/>
      <c r="Z145" s="233"/>
      <c r="AA145" s="240"/>
      <c r="AT145" s="241" t="s">
        <v>160</v>
      </c>
      <c r="AU145" s="241" t="s">
        <v>106</v>
      </c>
      <c r="AV145" s="10" t="s">
        <v>106</v>
      </c>
      <c r="AW145" s="10" t="s">
        <v>34</v>
      </c>
      <c r="AX145" s="10" t="s">
        <v>76</v>
      </c>
      <c r="AY145" s="241" t="s">
        <v>151</v>
      </c>
    </row>
    <row r="146" s="10" customFormat="1" ht="16.5" customHeight="1">
      <c r="B146" s="232"/>
      <c r="C146" s="233"/>
      <c r="D146" s="233"/>
      <c r="E146" s="234" t="s">
        <v>22</v>
      </c>
      <c r="F146" s="250" t="s">
        <v>186</v>
      </c>
      <c r="G146" s="233"/>
      <c r="H146" s="233"/>
      <c r="I146" s="233"/>
      <c r="J146" s="233"/>
      <c r="K146" s="237">
        <v>24.969999999999999</v>
      </c>
      <c r="L146" s="233"/>
      <c r="M146" s="233"/>
      <c r="N146" s="233"/>
      <c r="O146" s="233"/>
      <c r="P146" s="233"/>
      <c r="Q146" s="233"/>
      <c r="R146" s="238"/>
      <c r="T146" s="239"/>
      <c r="U146" s="233"/>
      <c r="V146" s="233"/>
      <c r="W146" s="233"/>
      <c r="X146" s="233"/>
      <c r="Y146" s="233"/>
      <c r="Z146" s="233"/>
      <c r="AA146" s="240"/>
      <c r="AT146" s="241" t="s">
        <v>160</v>
      </c>
      <c r="AU146" s="241" t="s">
        <v>106</v>
      </c>
      <c r="AV146" s="10" t="s">
        <v>106</v>
      </c>
      <c r="AW146" s="10" t="s">
        <v>34</v>
      </c>
      <c r="AX146" s="10" t="s">
        <v>76</v>
      </c>
      <c r="AY146" s="241" t="s">
        <v>151</v>
      </c>
    </row>
    <row r="147" s="12" customFormat="1" ht="16.5" customHeight="1">
      <c r="B147" s="251"/>
      <c r="C147" s="252"/>
      <c r="D147" s="252"/>
      <c r="E147" s="253" t="s">
        <v>22</v>
      </c>
      <c r="F147" s="254" t="s">
        <v>175</v>
      </c>
      <c r="G147" s="252"/>
      <c r="H147" s="252"/>
      <c r="I147" s="252"/>
      <c r="J147" s="252"/>
      <c r="K147" s="255">
        <v>404.601</v>
      </c>
      <c r="L147" s="252"/>
      <c r="M147" s="252"/>
      <c r="N147" s="252"/>
      <c r="O147" s="252"/>
      <c r="P147" s="252"/>
      <c r="Q147" s="252"/>
      <c r="R147" s="256"/>
      <c r="T147" s="257"/>
      <c r="U147" s="252"/>
      <c r="V147" s="252"/>
      <c r="W147" s="252"/>
      <c r="X147" s="252"/>
      <c r="Y147" s="252"/>
      <c r="Z147" s="252"/>
      <c r="AA147" s="258"/>
      <c r="AT147" s="259" t="s">
        <v>160</v>
      </c>
      <c r="AU147" s="259" t="s">
        <v>106</v>
      </c>
      <c r="AV147" s="12" t="s">
        <v>176</v>
      </c>
      <c r="AW147" s="12" t="s">
        <v>34</v>
      </c>
      <c r="AX147" s="12" t="s">
        <v>76</v>
      </c>
      <c r="AY147" s="259" t="s">
        <v>151</v>
      </c>
    </row>
    <row r="148" s="10" customFormat="1" ht="25.5" customHeight="1">
      <c r="B148" s="232"/>
      <c r="C148" s="233"/>
      <c r="D148" s="233"/>
      <c r="E148" s="234" t="s">
        <v>22</v>
      </c>
      <c r="F148" s="250" t="s">
        <v>187</v>
      </c>
      <c r="G148" s="233"/>
      <c r="H148" s="233"/>
      <c r="I148" s="233"/>
      <c r="J148" s="233"/>
      <c r="K148" s="237">
        <v>4.7519999999999998</v>
      </c>
      <c r="L148" s="233"/>
      <c r="M148" s="233"/>
      <c r="N148" s="233"/>
      <c r="O148" s="233"/>
      <c r="P148" s="233"/>
      <c r="Q148" s="233"/>
      <c r="R148" s="238"/>
      <c r="T148" s="239"/>
      <c r="U148" s="233"/>
      <c r="V148" s="233"/>
      <c r="W148" s="233"/>
      <c r="X148" s="233"/>
      <c r="Y148" s="233"/>
      <c r="Z148" s="233"/>
      <c r="AA148" s="240"/>
      <c r="AT148" s="241" t="s">
        <v>160</v>
      </c>
      <c r="AU148" s="241" t="s">
        <v>106</v>
      </c>
      <c r="AV148" s="10" t="s">
        <v>106</v>
      </c>
      <c r="AW148" s="10" t="s">
        <v>34</v>
      </c>
      <c r="AX148" s="10" t="s">
        <v>76</v>
      </c>
      <c r="AY148" s="241" t="s">
        <v>151</v>
      </c>
    </row>
    <row r="149" s="10" customFormat="1" ht="25.5" customHeight="1">
      <c r="B149" s="232"/>
      <c r="C149" s="233"/>
      <c r="D149" s="233"/>
      <c r="E149" s="234" t="s">
        <v>22</v>
      </c>
      <c r="F149" s="250" t="s">
        <v>188</v>
      </c>
      <c r="G149" s="233"/>
      <c r="H149" s="233"/>
      <c r="I149" s="233"/>
      <c r="J149" s="233"/>
      <c r="K149" s="237">
        <v>15.408</v>
      </c>
      <c r="L149" s="233"/>
      <c r="M149" s="233"/>
      <c r="N149" s="233"/>
      <c r="O149" s="233"/>
      <c r="P149" s="233"/>
      <c r="Q149" s="233"/>
      <c r="R149" s="238"/>
      <c r="T149" s="239"/>
      <c r="U149" s="233"/>
      <c r="V149" s="233"/>
      <c r="W149" s="233"/>
      <c r="X149" s="233"/>
      <c r="Y149" s="233"/>
      <c r="Z149" s="233"/>
      <c r="AA149" s="240"/>
      <c r="AT149" s="241" t="s">
        <v>160</v>
      </c>
      <c r="AU149" s="241" t="s">
        <v>106</v>
      </c>
      <c r="AV149" s="10" t="s">
        <v>106</v>
      </c>
      <c r="AW149" s="10" t="s">
        <v>34</v>
      </c>
      <c r="AX149" s="10" t="s">
        <v>76</v>
      </c>
      <c r="AY149" s="241" t="s">
        <v>151</v>
      </c>
    </row>
    <row r="150" s="12" customFormat="1" ht="16.5" customHeight="1">
      <c r="B150" s="251"/>
      <c r="C150" s="252"/>
      <c r="D150" s="252"/>
      <c r="E150" s="253" t="s">
        <v>22</v>
      </c>
      <c r="F150" s="254" t="s">
        <v>175</v>
      </c>
      <c r="G150" s="252"/>
      <c r="H150" s="252"/>
      <c r="I150" s="252"/>
      <c r="J150" s="252"/>
      <c r="K150" s="255">
        <v>20.16</v>
      </c>
      <c r="L150" s="252"/>
      <c r="M150" s="252"/>
      <c r="N150" s="252"/>
      <c r="O150" s="252"/>
      <c r="P150" s="252"/>
      <c r="Q150" s="252"/>
      <c r="R150" s="256"/>
      <c r="T150" s="257"/>
      <c r="U150" s="252"/>
      <c r="V150" s="252"/>
      <c r="W150" s="252"/>
      <c r="X150" s="252"/>
      <c r="Y150" s="252"/>
      <c r="Z150" s="252"/>
      <c r="AA150" s="258"/>
      <c r="AT150" s="259" t="s">
        <v>160</v>
      </c>
      <c r="AU150" s="259" t="s">
        <v>106</v>
      </c>
      <c r="AV150" s="12" t="s">
        <v>176</v>
      </c>
      <c r="AW150" s="12" t="s">
        <v>34</v>
      </c>
      <c r="AX150" s="12" t="s">
        <v>76</v>
      </c>
      <c r="AY150" s="259" t="s">
        <v>151</v>
      </c>
    </row>
    <row r="151" s="10" customFormat="1" ht="16.5" customHeight="1">
      <c r="B151" s="232"/>
      <c r="C151" s="233"/>
      <c r="D151" s="233"/>
      <c r="E151" s="234" t="s">
        <v>22</v>
      </c>
      <c r="F151" s="250" t="s">
        <v>189</v>
      </c>
      <c r="G151" s="233"/>
      <c r="H151" s="233"/>
      <c r="I151" s="233"/>
      <c r="J151" s="233"/>
      <c r="K151" s="237">
        <v>-10</v>
      </c>
      <c r="L151" s="233"/>
      <c r="M151" s="233"/>
      <c r="N151" s="233"/>
      <c r="O151" s="233"/>
      <c r="P151" s="233"/>
      <c r="Q151" s="233"/>
      <c r="R151" s="238"/>
      <c r="T151" s="239"/>
      <c r="U151" s="233"/>
      <c r="V151" s="233"/>
      <c r="W151" s="233"/>
      <c r="X151" s="233"/>
      <c r="Y151" s="233"/>
      <c r="Z151" s="233"/>
      <c r="AA151" s="240"/>
      <c r="AT151" s="241" t="s">
        <v>160</v>
      </c>
      <c r="AU151" s="241" t="s">
        <v>106</v>
      </c>
      <c r="AV151" s="10" t="s">
        <v>106</v>
      </c>
      <c r="AW151" s="10" t="s">
        <v>34</v>
      </c>
      <c r="AX151" s="10" t="s">
        <v>76</v>
      </c>
      <c r="AY151" s="241" t="s">
        <v>151</v>
      </c>
    </row>
    <row r="152" s="13" customFormat="1" ht="16.5" customHeight="1">
      <c r="B152" s="260"/>
      <c r="C152" s="261"/>
      <c r="D152" s="261"/>
      <c r="E152" s="262" t="s">
        <v>22</v>
      </c>
      <c r="F152" s="263" t="s">
        <v>179</v>
      </c>
      <c r="G152" s="261"/>
      <c r="H152" s="261"/>
      <c r="I152" s="261"/>
      <c r="J152" s="261"/>
      <c r="K152" s="264">
        <v>414.76100000000002</v>
      </c>
      <c r="L152" s="261"/>
      <c r="M152" s="261"/>
      <c r="N152" s="261"/>
      <c r="O152" s="261"/>
      <c r="P152" s="261"/>
      <c r="Q152" s="261"/>
      <c r="R152" s="265"/>
      <c r="T152" s="266"/>
      <c r="U152" s="261"/>
      <c r="V152" s="261"/>
      <c r="W152" s="261"/>
      <c r="X152" s="261"/>
      <c r="Y152" s="261"/>
      <c r="Z152" s="261"/>
      <c r="AA152" s="267"/>
      <c r="AT152" s="268" t="s">
        <v>160</v>
      </c>
      <c r="AU152" s="268" t="s">
        <v>106</v>
      </c>
      <c r="AV152" s="13" t="s">
        <v>157</v>
      </c>
      <c r="AW152" s="13" t="s">
        <v>34</v>
      </c>
      <c r="AX152" s="13" t="s">
        <v>84</v>
      </c>
      <c r="AY152" s="268" t="s">
        <v>151</v>
      </c>
    </row>
    <row r="153" s="1" customFormat="1" ht="25.5" customHeight="1">
      <c r="B153" s="48"/>
      <c r="C153" s="221" t="s">
        <v>190</v>
      </c>
      <c r="D153" s="221" t="s">
        <v>153</v>
      </c>
      <c r="E153" s="222" t="s">
        <v>191</v>
      </c>
      <c r="F153" s="223" t="s">
        <v>192</v>
      </c>
      <c r="G153" s="223"/>
      <c r="H153" s="223"/>
      <c r="I153" s="223"/>
      <c r="J153" s="224" t="s">
        <v>169</v>
      </c>
      <c r="K153" s="225">
        <v>414.76100000000002</v>
      </c>
      <c r="L153" s="226">
        <v>0</v>
      </c>
      <c r="M153" s="227"/>
      <c r="N153" s="228">
        <f>ROUND(L153*K153,2)</f>
        <v>0</v>
      </c>
      <c r="O153" s="228"/>
      <c r="P153" s="228"/>
      <c r="Q153" s="228"/>
      <c r="R153" s="50"/>
      <c r="T153" s="229" t="s">
        <v>22</v>
      </c>
      <c r="U153" s="58" t="s">
        <v>41</v>
      </c>
      <c r="V153" s="49"/>
      <c r="W153" s="230">
        <f>V153*K153</f>
        <v>0</v>
      </c>
      <c r="X153" s="230">
        <v>0</v>
      </c>
      <c r="Y153" s="230">
        <f>X153*K153</f>
        <v>0</v>
      </c>
      <c r="Z153" s="230">
        <v>0</v>
      </c>
      <c r="AA153" s="231">
        <f>Z153*K153</f>
        <v>0</v>
      </c>
      <c r="AR153" s="24" t="s">
        <v>157</v>
      </c>
      <c r="AT153" s="24" t="s">
        <v>153</v>
      </c>
      <c r="AU153" s="24" t="s">
        <v>106</v>
      </c>
      <c r="AY153" s="24" t="s">
        <v>151</v>
      </c>
      <c r="BE153" s="144">
        <f>IF(U153="základní",N153,0)</f>
        <v>0</v>
      </c>
      <c r="BF153" s="144">
        <f>IF(U153="snížená",N153,0)</f>
        <v>0</v>
      </c>
      <c r="BG153" s="144">
        <f>IF(U153="zákl. přenesená",N153,0)</f>
        <v>0</v>
      </c>
      <c r="BH153" s="144">
        <f>IF(U153="sníž. přenesená",N153,0)</f>
        <v>0</v>
      </c>
      <c r="BI153" s="144">
        <f>IF(U153="nulová",N153,0)</f>
        <v>0</v>
      </c>
      <c r="BJ153" s="24" t="s">
        <v>84</v>
      </c>
      <c r="BK153" s="144">
        <f>ROUND(L153*K153,2)</f>
        <v>0</v>
      </c>
      <c r="BL153" s="24" t="s">
        <v>157</v>
      </c>
      <c r="BM153" s="24" t="s">
        <v>193</v>
      </c>
    </row>
    <row r="154" s="1" customFormat="1" ht="38.25" customHeight="1">
      <c r="B154" s="48"/>
      <c r="C154" s="221" t="s">
        <v>194</v>
      </c>
      <c r="D154" s="221" t="s">
        <v>153</v>
      </c>
      <c r="E154" s="222" t="s">
        <v>195</v>
      </c>
      <c r="F154" s="223" t="s">
        <v>196</v>
      </c>
      <c r="G154" s="223"/>
      <c r="H154" s="223"/>
      <c r="I154" s="223"/>
      <c r="J154" s="224" t="s">
        <v>169</v>
      </c>
      <c r="K154" s="225">
        <v>10</v>
      </c>
      <c r="L154" s="226">
        <v>0</v>
      </c>
      <c r="M154" s="227"/>
      <c r="N154" s="228">
        <f>ROUND(L154*K154,2)</f>
        <v>0</v>
      </c>
      <c r="O154" s="228"/>
      <c r="P154" s="228"/>
      <c r="Q154" s="228"/>
      <c r="R154" s="50"/>
      <c r="T154" s="229" t="s">
        <v>22</v>
      </c>
      <c r="U154" s="58" t="s">
        <v>41</v>
      </c>
      <c r="V154" s="49"/>
      <c r="W154" s="230">
        <f>V154*K154</f>
        <v>0</v>
      </c>
      <c r="X154" s="230">
        <v>0</v>
      </c>
      <c r="Y154" s="230">
        <f>X154*K154</f>
        <v>0</v>
      </c>
      <c r="Z154" s="230">
        <v>0</v>
      </c>
      <c r="AA154" s="231">
        <f>Z154*K154</f>
        <v>0</v>
      </c>
      <c r="AR154" s="24" t="s">
        <v>157</v>
      </c>
      <c r="AT154" s="24" t="s">
        <v>153</v>
      </c>
      <c r="AU154" s="24" t="s">
        <v>106</v>
      </c>
      <c r="AY154" s="24" t="s">
        <v>151</v>
      </c>
      <c r="BE154" s="144">
        <f>IF(U154="základní",N154,0)</f>
        <v>0</v>
      </c>
      <c r="BF154" s="144">
        <f>IF(U154="snížená",N154,0)</f>
        <v>0</v>
      </c>
      <c r="BG154" s="144">
        <f>IF(U154="zákl. přenesená",N154,0)</f>
        <v>0</v>
      </c>
      <c r="BH154" s="144">
        <f>IF(U154="sníž. přenesená",N154,0)</f>
        <v>0</v>
      </c>
      <c r="BI154" s="144">
        <f>IF(U154="nulová",N154,0)</f>
        <v>0</v>
      </c>
      <c r="BJ154" s="24" t="s">
        <v>84</v>
      </c>
      <c r="BK154" s="144">
        <f>ROUND(L154*K154,2)</f>
        <v>0</v>
      </c>
      <c r="BL154" s="24" t="s">
        <v>157</v>
      </c>
      <c r="BM154" s="24" t="s">
        <v>197</v>
      </c>
    </row>
    <row r="155" s="1" customFormat="1" ht="25.5" customHeight="1">
      <c r="B155" s="48"/>
      <c r="C155" s="221" t="s">
        <v>198</v>
      </c>
      <c r="D155" s="221" t="s">
        <v>153</v>
      </c>
      <c r="E155" s="222" t="s">
        <v>199</v>
      </c>
      <c r="F155" s="223" t="s">
        <v>200</v>
      </c>
      <c r="G155" s="223"/>
      <c r="H155" s="223"/>
      <c r="I155" s="223"/>
      <c r="J155" s="224" t="s">
        <v>201</v>
      </c>
      <c r="K155" s="225">
        <v>29.84</v>
      </c>
      <c r="L155" s="226">
        <v>0</v>
      </c>
      <c r="M155" s="227"/>
      <c r="N155" s="228">
        <f>ROUND(L155*K155,2)</f>
        <v>0</v>
      </c>
      <c r="O155" s="228"/>
      <c r="P155" s="228"/>
      <c r="Q155" s="228"/>
      <c r="R155" s="50"/>
      <c r="T155" s="229" t="s">
        <v>22</v>
      </c>
      <c r="U155" s="58" t="s">
        <v>41</v>
      </c>
      <c r="V155" s="49"/>
      <c r="W155" s="230">
        <f>V155*K155</f>
        <v>0</v>
      </c>
      <c r="X155" s="230">
        <v>0</v>
      </c>
      <c r="Y155" s="230">
        <f>X155*K155</f>
        <v>0</v>
      </c>
      <c r="Z155" s="230">
        <v>0</v>
      </c>
      <c r="AA155" s="231">
        <f>Z155*K155</f>
        <v>0</v>
      </c>
      <c r="AR155" s="24" t="s">
        <v>157</v>
      </c>
      <c r="AT155" s="24" t="s">
        <v>153</v>
      </c>
      <c r="AU155" s="24" t="s">
        <v>106</v>
      </c>
      <c r="AY155" s="24" t="s">
        <v>151</v>
      </c>
      <c r="BE155" s="144">
        <f>IF(U155="základní",N155,0)</f>
        <v>0</v>
      </c>
      <c r="BF155" s="144">
        <f>IF(U155="snížená",N155,0)</f>
        <v>0</v>
      </c>
      <c r="BG155" s="144">
        <f>IF(U155="zákl. přenesená",N155,0)</f>
        <v>0</v>
      </c>
      <c r="BH155" s="144">
        <f>IF(U155="sníž. přenesená",N155,0)</f>
        <v>0</v>
      </c>
      <c r="BI155" s="144">
        <f>IF(U155="nulová",N155,0)</f>
        <v>0</v>
      </c>
      <c r="BJ155" s="24" t="s">
        <v>84</v>
      </c>
      <c r="BK155" s="144">
        <f>ROUND(L155*K155,2)</f>
        <v>0</v>
      </c>
      <c r="BL155" s="24" t="s">
        <v>157</v>
      </c>
      <c r="BM155" s="24" t="s">
        <v>202</v>
      </c>
    </row>
    <row r="156" s="10" customFormat="1" ht="16.5" customHeight="1">
      <c r="B156" s="232"/>
      <c r="C156" s="233"/>
      <c r="D156" s="233"/>
      <c r="E156" s="234" t="s">
        <v>22</v>
      </c>
      <c r="F156" s="235" t="s">
        <v>203</v>
      </c>
      <c r="G156" s="236"/>
      <c r="H156" s="236"/>
      <c r="I156" s="236"/>
      <c r="J156" s="233"/>
      <c r="K156" s="237">
        <v>29.84</v>
      </c>
      <c r="L156" s="233"/>
      <c r="M156" s="233"/>
      <c r="N156" s="233"/>
      <c r="O156" s="233"/>
      <c r="P156" s="233"/>
      <c r="Q156" s="233"/>
      <c r="R156" s="238"/>
      <c r="T156" s="239"/>
      <c r="U156" s="233"/>
      <c r="V156" s="233"/>
      <c r="W156" s="233"/>
      <c r="X156" s="233"/>
      <c r="Y156" s="233"/>
      <c r="Z156" s="233"/>
      <c r="AA156" s="240"/>
      <c r="AT156" s="241" t="s">
        <v>160</v>
      </c>
      <c r="AU156" s="241" t="s">
        <v>106</v>
      </c>
      <c r="AV156" s="10" t="s">
        <v>106</v>
      </c>
      <c r="AW156" s="10" t="s">
        <v>34</v>
      </c>
      <c r="AX156" s="10" t="s">
        <v>84</v>
      </c>
      <c r="AY156" s="241" t="s">
        <v>151</v>
      </c>
    </row>
    <row r="157" s="1" customFormat="1" ht="16.5" customHeight="1">
      <c r="B157" s="48"/>
      <c r="C157" s="221" t="s">
        <v>204</v>
      </c>
      <c r="D157" s="221" t="s">
        <v>153</v>
      </c>
      <c r="E157" s="222" t="s">
        <v>205</v>
      </c>
      <c r="F157" s="223" t="s">
        <v>206</v>
      </c>
      <c r="G157" s="223"/>
      <c r="H157" s="223"/>
      <c r="I157" s="223"/>
      <c r="J157" s="224" t="s">
        <v>207</v>
      </c>
      <c r="K157" s="225">
        <v>1</v>
      </c>
      <c r="L157" s="226">
        <v>0</v>
      </c>
      <c r="M157" s="227"/>
      <c r="N157" s="228">
        <f>ROUND(L157*K157,2)</f>
        <v>0</v>
      </c>
      <c r="O157" s="228"/>
      <c r="P157" s="228"/>
      <c r="Q157" s="228"/>
      <c r="R157" s="50"/>
      <c r="T157" s="229" t="s">
        <v>22</v>
      </c>
      <c r="U157" s="58" t="s">
        <v>41</v>
      </c>
      <c r="V157" s="49"/>
      <c r="W157" s="230">
        <f>V157*K157</f>
        <v>0</v>
      </c>
      <c r="X157" s="230">
        <v>0</v>
      </c>
      <c r="Y157" s="230">
        <f>X157*K157</f>
        <v>0</v>
      </c>
      <c r="Z157" s="230">
        <v>0</v>
      </c>
      <c r="AA157" s="231">
        <f>Z157*K157</f>
        <v>0</v>
      </c>
      <c r="AR157" s="24" t="s">
        <v>157</v>
      </c>
      <c r="AT157" s="24" t="s">
        <v>153</v>
      </c>
      <c r="AU157" s="24" t="s">
        <v>106</v>
      </c>
      <c r="AY157" s="24" t="s">
        <v>151</v>
      </c>
      <c r="BE157" s="144">
        <f>IF(U157="základní",N157,0)</f>
        <v>0</v>
      </c>
      <c r="BF157" s="144">
        <f>IF(U157="snížená",N157,0)</f>
        <v>0</v>
      </c>
      <c r="BG157" s="144">
        <f>IF(U157="zákl. přenesená",N157,0)</f>
        <v>0</v>
      </c>
      <c r="BH157" s="144">
        <f>IF(U157="sníž. přenesená",N157,0)</f>
        <v>0</v>
      </c>
      <c r="BI157" s="144">
        <f>IF(U157="nulová",N157,0)</f>
        <v>0</v>
      </c>
      <c r="BJ157" s="24" t="s">
        <v>84</v>
      </c>
      <c r="BK157" s="144">
        <f>ROUND(L157*K157,2)</f>
        <v>0</v>
      </c>
      <c r="BL157" s="24" t="s">
        <v>157</v>
      </c>
      <c r="BM157" s="24" t="s">
        <v>208</v>
      </c>
    </row>
    <row r="158" s="1" customFormat="1" ht="25.5" customHeight="1">
      <c r="B158" s="48"/>
      <c r="C158" s="221" t="s">
        <v>106</v>
      </c>
      <c r="D158" s="221" t="s">
        <v>153</v>
      </c>
      <c r="E158" s="222" t="s">
        <v>209</v>
      </c>
      <c r="F158" s="223" t="s">
        <v>210</v>
      </c>
      <c r="G158" s="223"/>
      <c r="H158" s="223"/>
      <c r="I158" s="223"/>
      <c r="J158" s="224" t="s">
        <v>156</v>
      </c>
      <c r="K158" s="225">
        <v>196.40000000000001</v>
      </c>
      <c r="L158" s="226">
        <v>0</v>
      </c>
      <c r="M158" s="227"/>
      <c r="N158" s="228">
        <f>ROUND(L158*K158,2)</f>
        <v>0</v>
      </c>
      <c r="O158" s="228"/>
      <c r="P158" s="228"/>
      <c r="Q158" s="228"/>
      <c r="R158" s="50"/>
      <c r="T158" s="229" t="s">
        <v>22</v>
      </c>
      <c r="U158" s="58" t="s">
        <v>41</v>
      </c>
      <c r="V158" s="49"/>
      <c r="W158" s="230">
        <f>V158*K158</f>
        <v>0</v>
      </c>
      <c r="X158" s="230">
        <v>0.00069999999999999999</v>
      </c>
      <c r="Y158" s="230">
        <f>X158*K158</f>
        <v>0.13747999999999999</v>
      </c>
      <c r="Z158" s="230">
        <v>0</v>
      </c>
      <c r="AA158" s="231">
        <f>Z158*K158</f>
        <v>0</v>
      </c>
      <c r="AR158" s="24" t="s">
        <v>157</v>
      </c>
      <c r="AT158" s="24" t="s">
        <v>153</v>
      </c>
      <c r="AU158" s="24" t="s">
        <v>106</v>
      </c>
      <c r="AY158" s="24" t="s">
        <v>151</v>
      </c>
      <c r="BE158" s="144">
        <f>IF(U158="základní",N158,0)</f>
        <v>0</v>
      </c>
      <c r="BF158" s="144">
        <f>IF(U158="snížená",N158,0)</f>
        <v>0</v>
      </c>
      <c r="BG158" s="144">
        <f>IF(U158="zákl. přenesená",N158,0)</f>
        <v>0</v>
      </c>
      <c r="BH158" s="144">
        <f>IF(U158="sníž. přenesená",N158,0)</f>
        <v>0</v>
      </c>
      <c r="BI158" s="144">
        <f>IF(U158="nulová",N158,0)</f>
        <v>0</v>
      </c>
      <c r="BJ158" s="24" t="s">
        <v>84</v>
      </c>
      <c r="BK158" s="144">
        <f>ROUND(L158*K158,2)</f>
        <v>0</v>
      </c>
      <c r="BL158" s="24" t="s">
        <v>157</v>
      </c>
      <c r="BM158" s="24" t="s">
        <v>211</v>
      </c>
    </row>
    <row r="159" s="11" customFormat="1" ht="16.5" customHeight="1">
      <c r="B159" s="242"/>
      <c r="C159" s="243"/>
      <c r="D159" s="243"/>
      <c r="E159" s="244" t="s">
        <v>22</v>
      </c>
      <c r="F159" s="269" t="s">
        <v>212</v>
      </c>
      <c r="G159" s="270"/>
      <c r="H159" s="270"/>
      <c r="I159" s="270"/>
      <c r="J159" s="243"/>
      <c r="K159" s="244" t="s">
        <v>22</v>
      </c>
      <c r="L159" s="243"/>
      <c r="M159" s="243"/>
      <c r="N159" s="243"/>
      <c r="O159" s="243"/>
      <c r="P159" s="243"/>
      <c r="Q159" s="243"/>
      <c r="R159" s="246"/>
      <c r="T159" s="247"/>
      <c r="U159" s="243"/>
      <c r="V159" s="243"/>
      <c r="W159" s="243"/>
      <c r="X159" s="243"/>
      <c r="Y159" s="243"/>
      <c r="Z159" s="243"/>
      <c r="AA159" s="248"/>
      <c r="AT159" s="249" t="s">
        <v>160</v>
      </c>
      <c r="AU159" s="249" t="s">
        <v>106</v>
      </c>
      <c r="AV159" s="11" t="s">
        <v>84</v>
      </c>
      <c r="AW159" s="11" t="s">
        <v>34</v>
      </c>
      <c r="AX159" s="11" t="s">
        <v>76</v>
      </c>
      <c r="AY159" s="249" t="s">
        <v>151</v>
      </c>
    </row>
    <row r="160" s="11" customFormat="1" ht="25.5" customHeight="1">
      <c r="B160" s="242"/>
      <c r="C160" s="243"/>
      <c r="D160" s="243"/>
      <c r="E160" s="244" t="s">
        <v>22</v>
      </c>
      <c r="F160" s="245" t="s">
        <v>213</v>
      </c>
      <c r="G160" s="243"/>
      <c r="H160" s="243"/>
      <c r="I160" s="243"/>
      <c r="J160" s="243"/>
      <c r="K160" s="244" t="s">
        <v>22</v>
      </c>
      <c r="L160" s="243"/>
      <c r="M160" s="243"/>
      <c r="N160" s="243"/>
      <c r="O160" s="243"/>
      <c r="P160" s="243"/>
      <c r="Q160" s="243"/>
      <c r="R160" s="246"/>
      <c r="T160" s="247"/>
      <c r="U160" s="243"/>
      <c r="V160" s="243"/>
      <c r="W160" s="243"/>
      <c r="X160" s="243"/>
      <c r="Y160" s="243"/>
      <c r="Z160" s="243"/>
      <c r="AA160" s="248"/>
      <c r="AT160" s="249" t="s">
        <v>160</v>
      </c>
      <c r="AU160" s="249" t="s">
        <v>106</v>
      </c>
      <c r="AV160" s="11" t="s">
        <v>84</v>
      </c>
      <c r="AW160" s="11" t="s">
        <v>34</v>
      </c>
      <c r="AX160" s="11" t="s">
        <v>76</v>
      </c>
      <c r="AY160" s="249" t="s">
        <v>151</v>
      </c>
    </row>
    <row r="161" s="10" customFormat="1" ht="25.5" customHeight="1">
      <c r="B161" s="232"/>
      <c r="C161" s="233"/>
      <c r="D161" s="233"/>
      <c r="E161" s="234" t="s">
        <v>22</v>
      </c>
      <c r="F161" s="250" t="s">
        <v>214</v>
      </c>
      <c r="G161" s="233"/>
      <c r="H161" s="233"/>
      <c r="I161" s="233"/>
      <c r="J161" s="233"/>
      <c r="K161" s="237">
        <v>42.799999999999997</v>
      </c>
      <c r="L161" s="233"/>
      <c r="M161" s="233"/>
      <c r="N161" s="233"/>
      <c r="O161" s="233"/>
      <c r="P161" s="233"/>
      <c r="Q161" s="233"/>
      <c r="R161" s="238"/>
      <c r="T161" s="239"/>
      <c r="U161" s="233"/>
      <c r="V161" s="233"/>
      <c r="W161" s="233"/>
      <c r="X161" s="233"/>
      <c r="Y161" s="233"/>
      <c r="Z161" s="233"/>
      <c r="AA161" s="240"/>
      <c r="AT161" s="241" t="s">
        <v>160</v>
      </c>
      <c r="AU161" s="241" t="s">
        <v>106</v>
      </c>
      <c r="AV161" s="10" t="s">
        <v>106</v>
      </c>
      <c r="AW161" s="10" t="s">
        <v>34</v>
      </c>
      <c r="AX161" s="10" t="s">
        <v>76</v>
      </c>
      <c r="AY161" s="241" t="s">
        <v>151</v>
      </c>
    </row>
    <row r="162" s="10" customFormat="1" ht="25.5" customHeight="1">
      <c r="B162" s="232"/>
      <c r="C162" s="233"/>
      <c r="D162" s="233"/>
      <c r="E162" s="234" t="s">
        <v>22</v>
      </c>
      <c r="F162" s="250" t="s">
        <v>215</v>
      </c>
      <c r="G162" s="233"/>
      <c r="H162" s="233"/>
      <c r="I162" s="233"/>
      <c r="J162" s="233"/>
      <c r="K162" s="237">
        <v>153.59999999999999</v>
      </c>
      <c r="L162" s="233"/>
      <c r="M162" s="233"/>
      <c r="N162" s="233"/>
      <c r="O162" s="233"/>
      <c r="P162" s="233"/>
      <c r="Q162" s="233"/>
      <c r="R162" s="238"/>
      <c r="T162" s="239"/>
      <c r="U162" s="233"/>
      <c r="V162" s="233"/>
      <c r="W162" s="233"/>
      <c r="X162" s="233"/>
      <c r="Y162" s="233"/>
      <c r="Z162" s="233"/>
      <c r="AA162" s="240"/>
      <c r="AT162" s="241" t="s">
        <v>160</v>
      </c>
      <c r="AU162" s="241" t="s">
        <v>106</v>
      </c>
      <c r="AV162" s="10" t="s">
        <v>106</v>
      </c>
      <c r="AW162" s="10" t="s">
        <v>34</v>
      </c>
      <c r="AX162" s="10" t="s">
        <v>76</v>
      </c>
      <c r="AY162" s="241" t="s">
        <v>151</v>
      </c>
    </row>
    <row r="163" s="11" customFormat="1" ht="25.5" customHeight="1">
      <c r="B163" s="242"/>
      <c r="C163" s="243"/>
      <c r="D163" s="243"/>
      <c r="E163" s="244" t="s">
        <v>22</v>
      </c>
      <c r="F163" s="245" t="s">
        <v>216</v>
      </c>
      <c r="G163" s="243"/>
      <c r="H163" s="243"/>
      <c r="I163" s="243"/>
      <c r="J163" s="243"/>
      <c r="K163" s="244" t="s">
        <v>22</v>
      </c>
      <c r="L163" s="243"/>
      <c r="M163" s="243"/>
      <c r="N163" s="243"/>
      <c r="O163" s="243"/>
      <c r="P163" s="243"/>
      <c r="Q163" s="243"/>
      <c r="R163" s="246"/>
      <c r="T163" s="247"/>
      <c r="U163" s="243"/>
      <c r="V163" s="243"/>
      <c r="W163" s="243"/>
      <c r="X163" s="243"/>
      <c r="Y163" s="243"/>
      <c r="Z163" s="243"/>
      <c r="AA163" s="248"/>
      <c r="AT163" s="249" t="s">
        <v>160</v>
      </c>
      <c r="AU163" s="249" t="s">
        <v>106</v>
      </c>
      <c r="AV163" s="11" t="s">
        <v>84</v>
      </c>
      <c r="AW163" s="11" t="s">
        <v>34</v>
      </c>
      <c r="AX163" s="11" t="s">
        <v>76</v>
      </c>
      <c r="AY163" s="249" t="s">
        <v>151</v>
      </c>
    </row>
    <row r="164" s="13" customFormat="1" ht="16.5" customHeight="1">
      <c r="B164" s="260"/>
      <c r="C164" s="261"/>
      <c r="D164" s="261"/>
      <c r="E164" s="262" t="s">
        <v>22</v>
      </c>
      <c r="F164" s="263" t="s">
        <v>179</v>
      </c>
      <c r="G164" s="261"/>
      <c r="H164" s="261"/>
      <c r="I164" s="261"/>
      <c r="J164" s="261"/>
      <c r="K164" s="264">
        <v>196.40000000000001</v>
      </c>
      <c r="L164" s="261"/>
      <c r="M164" s="261"/>
      <c r="N164" s="261"/>
      <c r="O164" s="261"/>
      <c r="P164" s="261"/>
      <c r="Q164" s="261"/>
      <c r="R164" s="265"/>
      <c r="T164" s="266"/>
      <c r="U164" s="261"/>
      <c r="V164" s="261"/>
      <c r="W164" s="261"/>
      <c r="X164" s="261"/>
      <c r="Y164" s="261"/>
      <c r="Z164" s="261"/>
      <c r="AA164" s="267"/>
      <c r="AT164" s="268" t="s">
        <v>160</v>
      </c>
      <c r="AU164" s="268" t="s">
        <v>106</v>
      </c>
      <c r="AV164" s="13" t="s">
        <v>157</v>
      </c>
      <c r="AW164" s="13" t="s">
        <v>34</v>
      </c>
      <c r="AX164" s="13" t="s">
        <v>84</v>
      </c>
      <c r="AY164" s="268" t="s">
        <v>151</v>
      </c>
    </row>
    <row r="165" s="1" customFormat="1" ht="25.5" customHeight="1">
      <c r="B165" s="48"/>
      <c r="C165" s="221" t="s">
        <v>176</v>
      </c>
      <c r="D165" s="221" t="s">
        <v>153</v>
      </c>
      <c r="E165" s="222" t="s">
        <v>217</v>
      </c>
      <c r="F165" s="223" t="s">
        <v>218</v>
      </c>
      <c r="G165" s="223"/>
      <c r="H165" s="223"/>
      <c r="I165" s="223"/>
      <c r="J165" s="224" t="s">
        <v>156</v>
      </c>
      <c r="K165" s="225">
        <v>196.40000000000001</v>
      </c>
      <c r="L165" s="226">
        <v>0</v>
      </c>
      <c r="M165" s="227"/>
      <c r="N165" s="228">
        <f>ROUND(L165*K165,2)</f>
        <v>0</v>
      </c>
      <c r="O165" s="228"/>
      <c r="P165" s="228"/>
      <c r="Q165" s="228"/>
      <c r="R165" s="50"/>
      <c r="T165" s="229" t="s">
        <v>22</v>
      </c>
      <c r="U165" s="58" t="s">
        <v>41</v>
      </c>
      <c r="V165" s="49"/>
      <c r="W165" s="230">
        <f>V165*K165</f>
        <v>0</v>
      </c>
      <c r="X165" s="230">
        <v>0</v>
      </c>
      <c r="Y165" s="230">
        <f>X165*K165</f>
        <v>0</v>
      </c>
      <c r="Z165" s="230">
        <v>0</v>
      </c>
      <c r="AA165" s="231">
        <f>Z165*K165</f>
        <v>0</v>
      </c>
      <c r="AR165" s="24" t="s">
        <v>157</v>
      </c>
      <c r="AT165" s="24" t="s">
        <v>153</v>
      </c>
      <c r="AU165" s="24" t="s">
        <v>106</v>
      </c>
      <c r="AY165" s="24" t="s">
        <v>151</v>
      </c>
      <c r="BE165" s="144">
        <f>IF(U165="základní",N165,0)</f>
        <v>0</v>
      </c>
      <c r="BF165" s="144">
        <f>IF(U165="snížená",N165,0)</f>
        <v>0</v>
      </c>
      <c r="BG165" s="144">
        <f>IF(U165="zákl. přenesená",N165,0)</f>
        <v>0</v>
      </c>
      <c r="BH165" s="144">
        <f>IF(U165="sníž. přenesená",N165,0)</f>
        <v>0</v>
      </c>
      <c r="BI165" s="144">
        <f>IF(U165="nulová",N165,0)</f>
        <v>0</v>
      </c>
      <c r="BJ165" s="24" t="s">
        <v>84</v>
      </c>
      <c r="BK165" s="144">
        <f>ROUND(L165*K165,2)</f>
        <v>0</v>
      </c>
      <c r="BL165" s="24" t="s">
        <v>157</v>
      </c>
      <c r="BM165" s="24" t="s">
        <v>219</v>
      </c>
    </row>
    <row r="166" s="1" customFormat="1" ht="25.5" customHeight="1">
      <c r="B166" s="48"/>
      <c r="C166" s="221" t="s">
        <v>157</v>
      </c>
      <c r="D166" s="221" t="s">
        <v>153</v>
      </c>
      <c r="E166" s="222" t="s">
        <v>220</v>
      </c>
      <c r="F166" s="223" t="s">
        <v>221</v>
      </c>
      <c r="G166" s="223"/>
      <c r="H166" s="223"/>
      <c r="I166" s="223"/>
      <c r="J166" s="224" t="s">
        <v>169</v>
      </c>
      <c r="K166" s="225">
        <v>196.40000000000001</v>
      </c>
      <c r="L166" s="226">
        <v>0</v>
      </c>
      <c r="M166" s="227"/>
      <c r="N166" s="228">
        <f>ROUND(L166*K166,2)</f>
        <v>0</v>
      </c>
      <c r="O166" s="228"/>
      <c r="P166" s="228"/>
      <c r="Q166" s="228"/>
      <c r="R166" s="50"/>
      <c r="T166" s="229" t="s">
        <v>22</v>
      </c>
      <c r="U166" s="58" t="s">
        <v>41</v>
      </c>
      <c r="V166" s="49"/>
      <c r="W166" s="230">
        <f>V166*K166</f>
        <v>0</v>
      </c>
      <c r="X166" s="230">
        <v>0.00046000000000000001</v>
      </c>
      <c r="Y166" s="230">
        <f>X166*K166</f>
        <v>0.090344000000000008</v>
      </c>
      <c r="Z166" s="230">
        <v>0</v>
      </c>
      <c r="AA166" s="231">
        <f>Z166*K166</f>
        <v>0</v>
      </c>
      <c r="AR166" s="24" t="s">
        <v>157</v>
      </c>
      <c r="AT166" s="24" t="s">
        <v>153</v>
      </c>
      <c r="AU166" s="24" t="s">
        <v>106</v>
      </c>
      <c r="AY166" s="24" t="s">
        <v>151</v>
      </c>
      <c r="BE166" s="144">
        <f>IF(U166="základní",N166,0)</f>
        <v>0</v>
      </c>
      <c r="BF166" s="144">
        <f>IF(U166="snížená",N166,0)</f>
        <v>0</v>
      </c>
      <c r="BG166" s="144">
        <f>IF(U166="zákl. přenesená",N166,0)</f>
        <v>0</v>
      </c>
      <c r="BH166" s="144">
        <f>IF(U166="sníž. přenesená",N166,0)</f>
        <v>0</v>
      </c>
      <c r="BI166" s="144">
        <f>IF(U166="nulová",N166,0)</f>
        <v>0</v>
      </c>
      <c r="BJ166" s="24" t="s">
        <v>84</v>
      </c>
      <c r="BK166" s="144">
        <f>ROUND(L166*K166,2)</f>
        <v>0</v>
      </c>
      <c r="BL166" s="24" t="s">
        <v>157</v>
      </c>
      <c r="BM166" s="24" t="s">
        <v>222</v>
      </c>
    </row>
    <row r="167" s="1" customFormat="1" ht="25.5" customHeight="1">
      <c r="B167" s="48"/>
      <c r="C167" s="221" t="s">
        <v>223</v>
      </c>
      <c r="D167" s="221" t="s">
        <v>153</v>
      </c>
      <c r="E167" s="222" t="s">
        <v>224</v>
      </c>
      <c r="F167" s="223" t="s">
        <v>225</v>
      </c>
      <c r="G167" s="223"/>
      <c r="H167" s="223"/>
      <c r="I167" s="223"/>
      <c r="J167" s="224" t="s">
        <v>169</v>
      </c>
      <c r="K167" s="225">
        <v>196.40000000000001</v>
      </c>
      <c r="L167" s="226">
        <v>0</v>
      </c>
      <c r="M167" s="227"/>
      <c r="N167" s="228">
        <f>ROUND(L167*K167,2)</f>
        <v>0</v>
      </c>
      <c r="O167" s="228"/>
      <c r="P167" s="228"/>
      <c r="Q167" s="228"/>
      <c r="R167" s="50"/>
      <c r="T167" s="229" t="s">
        <v>22</v>
      </c>
      <c r="U167" s="58" t="s">
        <v>41</v>
      </c>
      <c r="V167" s="49"/>
      <c r="W167" s="230">
        <f>V167*K167</f>
        <v>0</v>
      </c>
      <c r="X167" s="230">
        <v>0</v>
      </c>
      <c r="Y167" s="230">
        <f>X167*K167</f>
        <v>0</v>
      </c>
      <c r="Z167" s="230">
        <v>0</v>
      </c>
      <c r="AA167" s="231">
        <f>Z167*K167</f>
        <v>0</v>
      </c>
      <c r="AR167" s="24" t="s">
        <v>157</v>
      </c>
      <c r="AT167" s="24" t="s">
        <v>153</v>
      </c>
      <c r="AU167" s="24" t="s">
        <v>106</v>
      </c>
      <c r="AY167" s="24" t="s">
        <v>151</v>
      </c>
      <c r="BE167" s="144">
        <f>IF(U167="základní",N167,0)</f>
        <v>0</v>
      </c>
      <c r="BF167" s="144">
        <f>IF(U167="snížená",N167,0)</f>
        <v>0</v>
      </c>
      <c r="BG167" s="144">
        <f>IF(U167="zákl. přenesená",N167,0)</f>
        <v>0</v>
      </c>
      <c r="BH167" s="144">
        <f>IF(U167="sníž. přenesená",N167,0)</f>
        <v>0</v>
      </c>
      <c r="BI167" s="144">
        <f>IF(U167="nulová",N167,0)</f>
        <v>0</v>
      </c>
      <c r="BJ167" s="24" t="s">
        <v>84</v>
      </c>
      <c r="BK167" s="144">
        <f>ROUND(L167*K167,2)</f>
        <v>0</v>
      </c>
      <c r="BL167" s="24" t="s">
        <v>157</v>
      </c>
      <c r="BM167" s="24" t="s">
        <v>226</v>
      </c>
    </row>
    <row r="168" s="1" customFormat="1" ht="25.5" customHeight="1">
      <c r="B168" s="48"/>
      <c r="C168" s="221" t="s">
        <v>227</v>
      </c>
      <c r="D168" s="221" t="s">
        <v>153</v>
      </c>
      <c r="E168" s="222" t="s">
        <v>228</v>
      </c>
      <c r="F168" s="223" t="s">
        <v>229</v>
      </c>
      <c r="G168" s="223"/>
      <c r="H168" s="223"/>
      <c r="I168" s="223"/>
      <c r="J168" s="224" t="s">
        <v>169</v>
      </c>
      <c r="K168" s="225">
        <v>475.02100000000002</v>
      </c>
      <c r="L168" s="226">
        <v>0</v>
      </c>
      <c r="M168" s="227"/>
      <c r="N168" s="228">
        <f>ROUND(L168*K168,2)</f>
        <v>0</v>
      </c>
      <c r="O168" s="228"/>
      <c r="P168" s="228"/>
      <c r="Q168" s="228"/>
      <c r="R168" s="50"/>
      <c r="T168" s="229" t="s">
        <v>22</v>
      </c>
      <c r="U168" s="58" t="s">
        <v>41</v>
      </c>
      <c r="V168" s="49"/>
      <c r="W168" s="230">
        <f>V168*K168</f>
        <v>0</v>
      </c>
      <c r="X168" s="230">
        <v>0</v>
      </c>
      <c r="Y168" s="230">
        <f>X168*K168</f>
        <v>0</v>
      </c>
      <c r="Z168" s="230">
        <v>0</v>
      </c>
      <c r="AA168" s="231">
        <f>Z168*K168</f>
        <v>0</v>
      </c>
      <c r="AR168" s="24" t="s">
        <v>157</v>
      </c>
      <c r="AT168" s="24" t="s">
        <v>153</v>
      </c>
      <c r="AU168" s="24" t="s">
        <v>106</v>
      </c>
      <c r="AY168" s="24" t="s">
        <v>151</v>
      </c>
      <c r="BE168" s="144">
        <f>IF(U168="základní",N168,0)</f>
        <v>0</v>
      </c>
      <c r="BF168" s="144">
        <f>IF(U168="snížená",N168,0)</f>
        <v>0</v>
      </c>
      <c r="BG168" s="144">
        <f>IF(U168="zákl. přenesená",N168,0)</f>
        <v>0</v>
      </c>
      <c r="BH168" s="144">
        <f>IF(U168="sníž. přenesená",N168,0)</f>
        <v>0</v>
      </c>
      <c r="BI168" s="144">
        <f>IF(U168="nulová",N168,0)</f>
        <v>0</v>
      </c>
      <c r="BJ168" s="24" t="s">
        <v>84</v>
      </c>
      <c r="BK168" s="144">
        <f>ROUND(L168*K168,2)</f>
        <v>0</v>
      </c>
      <c r="BL168" s="24" t="s">
        <v>157</v>
      </c>
      <c r="BM168" s="24" t="s">
        <v>230</v>
      </c>
    </row>
    <row r="169" s="1" customFormat="1" ht="25.5" customHeight="1">
      <c r="B169" s="48"/>
      <c r="C169" s="221" t="s">
        <v>231</v>
      </c>
      <c r="D169" s="221" t="s">
        <v>153</v>
      </c>
      <c r="E169" s="222" t="s">
        <v>232</v>
      </c>
      <c r="F169" s="223" t="s">
        <v>233</v>
      </c>
      <c r="G169" s="223"/>
      <c r="H169" s="223"/>
      <c r="I169" s="223"/>
      <c r="J169" s="224" t="s">
        <v>169</v>
      </c>
      <c r="K169" s="225">
        <v>184</v>
      </c>
      <c r="L169" s="226">
        <v>0</v>
      </c>
      <c r="M169" s="227"/>
      <c r="N169" s="228">
        <f>ROUND(L169*K169,2)</f>
        <v>0</v>
      </c>
      <c r="O169" s="228"/>
      <c r="P169" s="228"/>
      <c r="Q169" s="228"/>
      <c r="R169" s="50"/>
      <c r="T169" s="229" t="s">
        <v>22</v>
      </c>
      <c r="U169" s="58" t="s">
        <v>41</v>
      </c>
      <c r="V169" s="49"/>
      <c r="W169" s="230">
        <f>V169*K169</f>
        <v>0</v>
      </c>
      <c r="X169" s="230">
        <v>0</v>
      </c>
      <c r="Y169" s="230">
        <f>X169*K169</f>
        <v>0</v>
      </c>
      <c r="Z169" s="230">
        <v>0</v>
      </c>
      <c r="AA169" s="231">
        <f>Z169*K169</f>
        <v>0</v>
      </c>
      <c r="AR169" s="24" t="s">
        <v>157</v>
      </c>
      <c r="AT169" s="24" t="s">
        <v>153</v>
      </c>
      <c r="AU169" s="24" t="s">
        <v>106</v>
      </c>
      <c r="AY169" s="24" t="s">
        <v>151</v>
      </c>
      <c r="BE169" s="144">
        <f>IF(U169="základní",N169,0)</f>
        <v>0</v>
      </c>
      <c r="BF169" s="144">
        <f>IF(U169="snížená",N169,0)</f>
        <v>0</v>
      </c>
      <c r="BG169" s="144">
        <f>IF(U169="zákl. přenesená",N169,0)</f>
        <v>0</v>
      </c>
      <c r="BH169" s="144">
        <f>IF(U169="sníž. přenesená",N169,0)</f>
        <v>0</v>
      </c>
      <c r="BI169" s="144">
        <f>IF(U169="nulová",N169,0)</f>
        <v>0</v>
      </c>
      <c r="BJ169" s="24" t="s">
        <v>84</v>
      </c>
      <c r="BK169" s="144">
        <f>ROUND(L169*K169,2)</f>
        <v>0</v>
      </c>
      <c r="BL169" s="24" t="s">
        <v>157</v>
      </c>
      <c r="BM169" s="24" t="s">
        <v>234</v>
      </c>
    </row>
    <row r="170" s="11" customFormat="1" ht="16.5" customHeight="1">
      <c r="B170" s="242"/>
      <c r="C170" s="243"/>
      <c r="D170" s="243"/>
      <c r="E170" s="244" t="s">
        <v>22</v>
      </c>
      <c r="F170" s="269" t="s">
        <v>235</v>
      </c>
      <c r="G170" s="270"/>
      <c r="H170" s="270"/>
      <c r="I170" s="270"/>
      <c r="J170" s="243"/>
      <c r="K170" s="244" t="s">
        <v>22</v>
      </c>
      <c r="L170" s="243"/>
      <c r="M170" s="243"/>
      <c r="N170" s="243"/>
      <c r="O170" s="243"/>
      <c r="P170" s="243"/>
      <c r="Q170" s="243"/>
      <c r="R170" s="246"/>
      <c r="T170" s="247"/>
      <c r="U170" s="243"/>
      <c r="V170" s="243"/>
      <c r="W170" s="243"/>
      <c r="X170" s="243"/>
      <c r="Y170" s="243"/>
      <c r="Z170" s="243"/>
      <c r="AA170" s="248"/>
      <c r="AT170" s="249" t="s">
        <v>160</v>
      </c>
      <c r="AU170" s="249" t="s">
        <v>106</v>
      </c>
      <c r="AV170" s="11" t="s">
        <v>84</v>
      </c>
      <c r="AW170" s="11" t="s">
        <v>34</v>
      </c>
      <c r="AX170" s="11" t="s">
        <v>76</v>
      </c>
      <c r="AY170" s="249" t="s">
        <v>151</v>
      </c>
    </row>
    <row r="171" s="10" customFormat="1" ht="16.5" customHeight="1">
      <c r="B171" s="232"/>
      <c r="C171" s="233"/>
      <c r="D171" s="233"/>
      <c r="E171" s="234" t="s">
        <v>22</v>
      </c>
      <c r="F171" s="250" t="s">
        <v>236</v>
      </c>
      <c r="G171" s="233"/>
      <c r="H171" s="233"/>
      <c r="I171" s="233"/>
      <c r="J171" s="233"/>
      <c r="K171" s="237">
        <v>117.18300000000001</v>
      </c>
      <c r="L171" s="233"/>
      <c r="M171" s="233"/>
      <c r="N171" s="233"/>
      <c r="O171" s="233"/>
      <c r="P171" s="233"/>
      <c r="Q171" s="233"/>
      <c r="R171" s="238"/>
      <c r="T171" s="239"/>
      <c r="U171" s="233"/>
      <c r="V171" s="233"/>
      <c r="W171" s="233"/>
      <c r="X171" s="233"/>
      <c r="Y171" s="233"/>
      <c r="Z171" s="233"/>
      <c r="AA171" s="240"/>
      <c r="AT171" s="241" t="s">
        <v>160</v>
      </c>
      <c r="AU171" s="241" t="s">
        <v>106</v>
      </c>
      <c r="AV171" s="10" t="s">
        <v>106</v>
      </c>
      <c r="AW171" s="10" t="s">
        <v>34</v>
      </c>
      <c r="AX171" s="10" t="s">
        <v>76</v>
      </c>
      <c r="AY171" s="241" t="s">
        <v>151</v>
      </c>
    </row>
    <row r="172" s="12" customFormat="1" ht="16.5" customHeight="1">
      <c r="B172" s="251"/>
      <c r="C172" s="252"/>
      <c r="D172" s="252"/>
      <c r="E172" s="253" t="s">
        <v>22</v>
      </c>
      <c r="F172" s="254" t="s">
        <v>175</v>
      </c>
      <c r="G172" s="252"/>
      <c r="H172" s="252"/>
      <c r="I172" s="252"/>
      <c r="J172" s="252"/>
      <c r="K172" s="255">
        <v>117.18300000000001</v>
      </c>
      <c r="L172" s="252"/>
      <c r="M172" s="252"/>
      <c r="N172" s="252"/>
      <c r="O172" s="252"/>
      <c r="P172" s="252"/>
      <c r="Q172" s="252"/>
      <c r="R172" s="256"/>
      <c r="T172" s="257"/>
      <c r="U172" s="252"/>
      <c r="V172" s="252"/>
      <c r="W172" s="252"/>
      <c r="X172" s="252"/>
      <c r="Y172" s="252"/>
      <c r="Z172" s="252"/>
      <c r="AA172" s="258"/>
      <c r="AT172" s="259" t="s">
        <v>160</v>
      </c>
      <c r="AU172" s="259" t="s">
        <v>106</v>
      </c>
      <c r="AV172" s="12" t="s">
        <v>176</v>
      </c>
      <c r="AW172" s="12" t="s">
        <v>34</v>
      </c>
      <c r="AX172" s="12" t="s">
        <v>76</v>
      </c>
      <c r="AY172" s="259" t="s">
        <v>151</v>
      </c>
    </row>
    <row r="173" s="10" customFormat="1" ht="16.5" customHeight="1">
      <c r="B173" s="232"/>
      <c r="C173" s="233"/>
      <c r="D173" s="233"/>
      <c r="E173" s="234" t="s">
        <v>22</v>
      </c>
      <c r="F173" s="250" t="s">
        <v>237</v>
      </c>
      <c r="G173" s="233"/>
      <c r="H173" s="233"/>
      <c r="I173" s="233"/>
      <c r="J173" s="233"/>
      <c r="K173" s="237">
        <v>18.472999999999999</v>
      </c>
      <c r="L173" s="233"/>
      <c r="M173" s="233"/>
      <c r="N173" s="233"/>
      <c r="O173" s="233"/>
      <c r="P173" s="233"/>
      <c r="Q173" s="233"/>
      <c r="R173" s="238"/>
      <c r="T173" s="239"/>
      <c r="U173" s="233"/>
      <c r="V173" s="233"/>
      <c r="W173" s="233"/>
      <c r="X173" s="233"/>
      <c r="Y173" s="233"/>
      <c r="Z173" s="233"/>
      <c r="AA173" s="240"/>
      <c r="AT173" s="241" t="s">
        <v>160</v>
      </c>
      <c r="AU173" s="241" t="s">
        <v>106</v>
      </c>
      <c r="AV173" s="10" t="s">
        <v>106</v>
      </c>
      <c r="AW173" s="10" t="s">
        <v>34</v>
      </c>
      <c r="AX173" s="10" t="s">
        <v>76</v>
      </c>
      <c r="AY173" s="241" t="s">
        <v>151</v>
      </c>
    </row>
    <row r="174" s="12" customFormat="1" ht="16.5" customHeight="1">
      <c r="B174" s="251"/>
      <c r="C174" s="252"/>
      <c r="D174" s="252"/>
      <c r="E174" s="253" t="s">
        <v>22</v>
      </c>
      <c r="F174" s="254" t="s">
        <v>175</v>
      </c>
      <c r="G174" s="252"/>
      <c r="H174" s="252"/>
      <c r="I174" s="252"/>
      <c r="J174" s="252"/>
      <c r="K174" s="255">
        <v>18.472999999999999</v>
      </c>
      <c r="L174" s="252"/>
      <c r="M174" s="252"/>
      <c r="N174" s="252"/>
      <c r="O174" s="252"/>
      <c r="P174" s="252"/>
      <c r="Q174" s="252"/>
      <c r="R174" s="256"/>
      <c r="T174" s="257"/>
      <c r="U174" s="252"/>
      <c r="V174" s="252"/>
      <c r="W174" s="252"/>
      <c r="X174" s="252"/>
      <c r="Y174" s="252"/>
      <c r="Z174" s="252"/>
      <c r="AA174" s="258"/>
      <c r="AT174" s="259" t="s">
        <v>160</v>
      </c>
      <c r="AU174" s="259" t="s">
        <v>106</v>
      </c>
      <c r="AV174" s="12" t="s">
        <v>176</v>
      </c>
      <c r="AW174" s="12" t="s">
        <v>34</v>
      </c>
      <c r="AX174" s="12" t="s">
        <v>76</v>
      </c>
      <c r="AY174" s="259" t="s">
        <v>151</v>
      </c>
    </row>
    <row r="175" s="10" customFormat="1" ht="16.5" customHeight="1">
      <c r="B175" s="232"/>
      <c r="C175" s="233"/>
      <c r="D175" s="233"/>
      <c r="E175" s="234" t="s">
        <v>22</v>
      </c>
      <c r="F175" s="250" t="s">
        <v>238</v>
      </c>
      <c r="G175" s="233"/>
      <c r="H175" s="233"/>
      <c r="I175" s="233"/>
      <c r="J175" s="233"/>
      <c r="K175" s="237">
        <v>9.7599999999999998</v>
      </c>
      <c r="L175" s="233"/>
      <c r="M175" s="233"/>
      <c r="N175" s="233"/>
      <c r="O175" s="233"/>
      <c r="P175" s="233"/>
      <c r="Q175" s="233"/>
      <c r="R175" s="238"/>
      <c r="T175" s="239"/>
      <c r="U175" s="233"/>
      <c r="V175" s="233"/>
      <c r="W175" s="233"/>
      <c r="X175" s="233"/>
      <c r="Y175" s="233"/>
      <c r="Z175" s="233"/>
      <c r="AA175" s="240"/>
      <c r="AT175" s="241" t="s">
        <v>160</v>
      </c>
      <c r="AU175" s="241" t="s">
        <v>106</v>
      </c>
      <c r="AV175" s="10" t="s">
        <v>106</v>
      </c>
      <c r="AW175" s="10" t="s">
        <v>34</v>
      </c>
      <c r="AX175" s="10" t="s">
        <v>76</v>
      </c>
      <c r="AY175" s="241" t="s">
        <v>151</v>
      </c>
    </row>
    <row r="176" s="12" customFormat="1" ht="16.5" customHeight="1">
      <c r="B176" s="251"/>
      <c r="C176" s="252"/>
      <c r="D176" s="252"/>
      <c r="E176" s="253" t="s">
        <v>22</v>
      </c>
      <c r="F176" s="254" t="s">
        <v>175</v>
      </c>
      <c r="G176" s="252"/>
      <c r="H176" s="252"/>
      <c r="I176" s="252"/>
      <c r="J176" s="252"/>
      <c r="K176" s="255">
        <v>9.7599999999999998</v>
      </c>
      <c r="L176" s="252"/>
      <c r="M176" s="252"/>
      <c r="N176" s="252"/>
      <c r="O176" s="252"/>
      <c r="P176" s="252"/>
      <c r="Q176" s="252"/>
      <c r="R176" s="256"/>
      <c r="T176" s="257"/>
      <c r="U176" s="252"/>
      <c r="V176" s="252"/>
      <c r="W176" s="252"/>
      <c r="X176" s="252"/>
      <c r="Y176" s="252"/>
      <c r="Z176" s="252"/>
      <c r="AA176" s="258"/>
      <c r="AT176" s="259" t="s">
        <v>160</v>
      </c>
      <c r="AU176" s="259" t="s">
        <v>106</v>
      </c>
      <c r="AV176" s="12" t="s">
        <v>176</v>
      </c>
      <c r="AW176" s="12" t="s">
        <v>34</v>
      </c>
      <c r="AX176" s="12" t="s">
        <v>76</v>
      </c>
      <c r="AY176" s="259" t="s">
        <v>151</v>
      </c>
    </row>
    <row r="177" s="10" customFormat="1" ht="25.5" customHeight="1">
      <c r="B177" s="232"/>
      <c r="C177" s="233"/>
      <c r="D177" s="233"/>
      <c r="E177" s="234" t="s">
        <v>22</v>
      </c>
      <c r="F177" s="250" t="s">
        <v>239</v>
      </c>
      <c r="G177" s="233"/>
      <c r="H177" s="233"/>
      <c r="I177" s="233"/>
      <c r="J177" s="233"/>
      <c r="K177" s="237">
        <v>38.584000000000003</v>
      </c>
      <c r="L177" s="233"/>
      <c r="M177" s="233"/>
      <c r="N177" s="233"/>
      <c r="O177" s="233"/>
      <c r="P177" s="233"/>
      <c r="Q177" s="233"/>
      <c r="R177" s="238"/>
      <c r="T177" s="239"/>
      <c r="U177" s="233"/>
      <c r="V177" s="233"/>
      <c r="W177" s="233"/>
      <c r="X177" s="233"/>
      <c r="Y177" s="233"/>
      <c r="Z177" s="233"/>
      <c r="AA177" s="240"/>
      <c r="AT177" s="241" t="s">
        <v>160</v>
      </c>
      <c r="AU177" s="241" t="s">
        <v>106</v>
      </c>
      <c r="AV177" s="10" t="s">
        <v>106</v>
      </c>
      <c r="AW177" s="10" t="s">
        <v>34</v>
      </c>
      <c r="AX177" s="10" t="s">
        <v>76</v>
      </c>
      <c r="AY177" s="241" t="s">
        <v>151</v>
      </c>
    </row>
    <row r="178" s="12" customFormat="1" ht="16.5" customHeight="1">
      <c r="B178" s="251"/>
      <c r="C178" s="252"/>
      <c r="D178" s="252"/>
      <c r="E178" s="253" t="s">
        <v>22</v>
      </c>
      <c r="F178" s="254" t="s">
        <v>175</v>
      </c>
      <c r="G178" s="252"/>
      <c r="H178" s="252"/>
      <c r="I178" s="252"/>
      <c r="J178" s="252"/>
      <c r="K178" s="255">
        <v>38.584000000000003</v>
      </c>
      <c r="L178" s="252"/>
      <c r="M178" s="252"/>
      <c r="N178" s="252"/>
      <c r="O178" s="252"/>
      <c r="P178" s="252"/>
      <c r="Q178" s="252"/>
      <c r="R178" s="256"/>
      <c r="T178" s="257"/>
      <c r="U178" s="252"/>
      <c r="V178" s="252"/>
      <c r="W178" s="252"/>
      <c r="X178" s="252"/>
      <c r="Y178" s="252"/>
      <c r="Z178" s="252"/>
      <c r="AA178" s="258"/>
      <c r="AT178" s="259" t="s">
        <v>160</v>
      </c>
      <c r="AU178" s="259" t="s">
        <v>106</v>
      </c>
      <c r="AV178" s="12" t="s">
        <v>176</v>
      </c>
      <c r="AW178" s="12" t="s">
        <v>34</v>
      </c>
      <c r="AX178" s="12" t="s">
        <v>76</v>
      </c>
      <c r="AY178" s="259" t="s">
        <v>151</v>
      </c>
    </row>
    <row r="179" s="13" customFormat="1" ht="16.5" customHeight="1">
      <c r="B179" s="260"/>
      <c r="C179" s="261"/>
      <c r="D179" s="261"/>
      <c r="E179" s="262" t="s">
        <v>22</v>
      </c>
      <c r="F179" s="263" t="s">
        <v>179</v>
      </c>
      <c r="G179" s="261"/>
      <c r="H179" s="261"/>
      <c r="I179" s="261"/>
      <c r="J179" s="261"/>
      <c r="K179" s="264">
        <v>184</v>
      </c>
      <c r="L179" s="261"/>
      <c r="M179" s="261"/>
      <c r="N179" s="261"/>
      <c r="O179" s="261"/>
      <c r="P179" s="261"/>
      <c r="Q179" s="261"/>
      <c r="R179" s="265"/>
      <c r="T179" s="266"/>
      <c r="U179" s="261"/>
      <c r="V179" s="261"/>
      <c r="W179" s="261"/>
      <c r="X179" s="261"/>
      <c r="Y179" s="261"/>
      <c r="Z179" s="261"/>
      <c r="AA179" s="267"/>
      <c r="AT179" s="268" t="s">
        <v>160</v>
      </c>
      <c r="AU179" s="268" t="s">
        <v>106</v>
      </c>
      <c r="AV179" s="13" t="s">
        <v>157</v>
      </c>
      <c r="AW179" s="13" t="s">
        <v>34</v>
      </c>
      <c r="AX179" s="13" t="s">
        <v>84</v>
      </c>
      <c r="AY179" s="268" t="s">
        <v>151</v>
      </c>
    </row>
    <row r="180" s="1" customFormat="1" ht="25.5" customHeight="1">
      <c r="B180" s="48"/>
      <c r="C180" s="221" t="s">
        <v>240</v>
      </c>
      <c r="D180" s="221" t="s">
        <v>153</v>
      </c>
      <c r="E180" s="222" t="s">
        <v>241</v>
      </c>
      <c r="F180" s="223" t="s">
        <v>242</v>
      </c>
      <c r="G180" s="223"/>
      <c r="H180" s="223"/>
      <c r="I180" s="223"/>
      <c r="J180" s="224" t="s">
        <v>169</v>
      </c>
      <c r="K180" s="225">
        <v>184</v>
      </c>
      <c r="L180" s="226">
        <v>0</v>
      </c>
      <c r="M180" s="227"/>
      <c r="N180" s="228">
        <f>ROUND(L180*K180,2)</f>
        <v>0</v>
      </c>
      <c r="O180" s="228"/>
      <c r="P180" s="228"/>
      <c r="Q180" s="228"/>
      <c r="R180" s="50"/>
      <c r="T180" s="229" t="s">
        <v>22</v>
      </c>
      <c r="U180" s="58" t="s">
        <v>41</v>
      </c>
      <c r="V180" s="49"/>
      <c r="W180" s="230">
        <f>V180*K180</f>
        <v>0</v>
      </c>
      <c r="X180" s="230">
        <v>0</v>
      </c>
      <c r="Y180" s="230">
        <f>X180*K180</f>
        <v>0</v>
      </c>
      <c r="Z180" s="230">
        <v>0</v>
      </c>
      <c r="AA180" s="231">
        <f>Z180*K180</f>
        <v>0</v>
      </c>
      <c r="AR180" s="24" t="s">
        <v>157</v>
      </c>
      <c r="AT180" s="24" t="s">
        <v>153</v>
      </c>
      <c r="AU180" s="24" t="s">
        <v>106</v>
      </c>
      <c r="AY180" s="24" t="s">
        <v>151</v>
      </c>
      <c r="BE180" s="144">
        <f>IF(U180="základní",N180,0)</f>
        <v>0</v>
      </c>
      <c r="BF180" s="144">
        <f>IF(U180="snížená",N180,0)</f>
        <v>0</v>
      </c>
      <c r="BG180" s="144">
        <f>IF(U180="zákl. přenesená",N180,0)</f>
        <v>0</v>
      </c>
      <c r="BH180" s="144">
        <f>IF(U180="sníž. přenesená",N180,0)</f>
        <v>0</v>
      </c>
      <c r="BI180" s="144">
        <f>IF(U180="nulová",N180,0)</f>
        <v>0</v>
      </c>
      <c r="BJ180" s="24" t="s">
        <v>84</v>
      </c>
      <c r="BK180" s="144">
        <f>ROUND(L180*K180,2)</f>
        <v>0</v>
      </c>
      <c r="BL180" s="24" t="s">
        <v>157</v>
      </c>
      <c r="BM180" s="24" t="s">
        <v>243</v>
      </c>
    </row>
    <row r="181" s="1" customFormat="1" ht="16.5" customHeight="1">
      <c r="B181" s="48"/>
      <c r="C181" s="221" t="s">
        <v>244</v>
      </c>
      <c r="D181" s="221" t="s">
        <v>153</v>
      </c>
      <c r="E181" s="222" t="s">
        <v>245</v>
      </c>
      <c r="F181" s="223" t="s">
        <v>246</v>
      </c>
      <c r="G181" s="223"/>
      <c r="H181" s="223"/>
      <c r="I181" s="223"/>
      <c r="J181" s="224" t="s">
        <v>169</v>
      </c>
      <c r="K181" s="225">
        <v>184</v>
      </c>
      <c r="L181" s="226">
        <v>0</v>
      </c>
      <c r="M181" s="227"/>
      <c r="N181" s="228">
        <f>ROUND(L181*K181,2)</f>
        <v>0</v>
      </c>
      <c r="O181" s="228"/>
      <c r="P181" s="228"/>
      <c r="Q181" s="228"/>
      <c r="R181" s="50"/>
      <c r="T181" s="229" t="s">
        <v>22</v>
      </c>
      <c r="U181" s="58" t="s">
        <v>41</v>
      </c>
      <c r="V181" s="49"/>
      <c r="W181" s="230">
        <f>V181*K181</f>
        <v>0</v>
      </c>
      <c r="X181" s="230">
        <v>0</v>
      </c>
      <c r="Y181" s="230">
        <f>X181*K181</f>
        <v>0</v>
      </c>
      <c r="Z181" s="230">
        <v>0</v>
      </c>
      <c r="AA181" s="231">
        <f>Z181*K181</f>
        <v>0</v>
      </c>
      <c r="AR181" s="24" t="s">
        <v>157</v>
      </c>
      <c r="AT181" s="24" t="s">
        <v>153</v>
      </c>
      <c r="AU181" s="24" t="s">
        <v>106</v>
      </c>
      <c r="AY181" s="24" t="s">
        <v>151</v>
      </c>
      <c r="BE181" s="144">
        <f>IF(U181="základní",N181,0)</f>
        <v>0</v>
      </c>
      <c r="BF181" s="144">
        <f>IF(U181="snížená",N181,0)</f>
        <v>0</v>
      </c>
      <c r="BG181" s="144">
        <f>IF(U181="zákl. přenesená",N181,0)</f>
        <v>0</v>
      </c>
      <c r="BH181" s="144">
        <f>IF(U181="sníž. přenesená",N181,0)</f>
        <v>0</v>
      </c>
      <c r="BI181" s="144">
        <f>IF(U181="nulová",N181,0)</f>
        <v>0</v>
      </c>
      <c r="BJ181" s="24" t="s">
        <v>84</v>
      </c>
      <c r="BK181" s="144">
        <f>ROUND(L181*K181,2)</f>
        <v>0</v>
      </c>
      <c r="BL181" s="24" t="s">
        <v>157</v>
      </c>
      <c r="BM181" s="24" t="s">
        <v>247</v>
      </c>
    </row>
    <row r="182" s="1" customFormat="1" ht="25.5" customHeight="1">
      <c r="B182" s="48"/>
      <c r="C182" s="221" t="s">
        <v>248</v>
      </c>
      <c r="D182" s="221" t="s">
        <v>153</v>
      </c>
      <c r="E182" s="222" t="s">
        <v>249</v>
      </c>
      <c r="F182" s="223" t="s">
        <v>250</v>
      </c>
      <c r="G182" s="223"/>
      <c r="H182" s="223"/>
      <c r="I182" s="223"/>
      <c r="J182" s="224" t="s">
        <v>251</v>
      </c>
      <c r="K182" s="225">
        <v>338.56</v>
      </c>
      <c r="L182" s="226">
        <v>0</v>
      </c>
      <c r="M182" s="227"/>
      <c r="N182" s="228">
        <f>ROUND(L182*K182,2)</f>
        <v>0</v>
      </c>
      <c r="O182" s="228"/>
      <c r="P182" s="228"/>
      <c r="Q182" s="228"/>
      <c r="R182" s="50"/>
      <c r="T182" s="229" t="s">
        <v>22</v>
      </c>
      <c r="U182" s="58" t="s">
        <v>41</v>
      </c>
      <c r="V182" s="49"/>
      <c r="W182" s="230">
        <f>V182*K182</f>
        <v>0</v>
      </c>
      <c r="X182" s="230">
        <v>0</v>
      </c>
      <c r="Y182" s="230">
        <f>X182*K182</f>
        <v>0</v>
      </c>
      <c r="Z182" s="230">
        <v>0</v>
      </c>
      <c r="AA182" s="231">
        <f>Z182*K182</f>
        <v>0</v>
      </c>
      <c r="AR182" s="24" t="s">
        <v>157</v>
      </c>
      <c r="AT182" s="24" t="s">
        <v>153</v>
      </c>
      <c r="AU182" s="24" t="s">
        <v>106</v>
      </c>
      <c r="AY182" s="24" t="s">
        <v>151</v>
      </c>
      <c r="BE182" s="144">
        <f>IF(U182="základní",N182,0)</f>
        <v>0</v>
      </c>
      <c r="BF182" s="144">
        <f>IF(U182="snížená",N182,0)</f>
        <v>0</v>
      </c>
      <c r="BG182" s="144">
        <f>IF(U182="zákl. přenesená",N182,0)</f>
        <v>0</v>
      </c>
      <c r="BH182" s="144">
        <f>IF(U182="sníž. přenesená",N182,0)</f>
        <v>0</v>
      </c>
      <c r="BI182" s="144">
        <f>IF(U182="nulová",N182,0)</f>
        <v>0</v>
      </c>
      <c r="BJ182" s="24" t="s">
        <v>84</v>
      </c>
      <c r="BK182" s="144">
        <f>ROUND(L182*K182,2)</f>
        <v>0</v>
      </c>
      <c r="BL182" s="24" t="s">
        <v>157</v>
      </c>
      <c r="BM182" s="24" t="s">
        <v>252</v>
      </c>
    </row>
    <row r="183" s="1" customFormat="1" ht="25.5" customHeight="1">
      <c r="B183" s="48"/>
      <c r="C183" s="221" t="s">
        <v>253</v>
      </c>
      <c r="D183" s="221" t="s">
        <v>153</v>
      </c>
      <c r="E183" s="222" t="s">
        <v>254</v>
      </c>
      <c r="F183" s="223" t="s">
        <v>255</v>
      </c>
      <c r="G183" s="223"/>
      <c r="H183" s="223"/>
      <c r="I183" s="223"/>
      <c r="J183" s="224" t="s">
        <v>169</v>
      </c>
      <c r="K183" s="225">
        <v>291.02100000000002</v>
      </c>
      <c r="L183" s="226">
        <v>0</v>
      </c>
      <c r="M183" s="227"/>
      <c r="N183" s="228">
        <f>ROUND(L183*K183,2)</f>
        <v>0</v>
      </c>
      <c r="O183" s="228"/>
      <c r="P183" s="228"/>
      <c r="Q183" s="228"/>
      <c r="R183" s="50"/>
      <c r="T183" s="229" t="s">
        <v>22</v>
      </c>
      <c r="U183" s="58" t="s">
        <v>41</v>
      </c>
      <c r="V183" s="49"/>
      <c r="W183" s="230">
        <f>V183*K183</f>
        <v>0</v>
      </c>
      <c r="X183" s="230">
        <v>0</v>
      </c>
      <c r="Y183" s="230">
        <f>X183*K183</f>
        <v>0</v>
      </c>
      <c r="Z183" s="230">
        <v>0</v>
      </c>
      <c r="AA183" s="231">
        <f>Z183*K183</f>
        <v>0</v>
      </c>
      <c r="AR183" s="24" t="s">
        <v>157</v>
      </c>
      <c r="AT183" s="24" t="s">
        <v>153</v>
      </c>
      <c r="AU183" s="24" t="s">
        <v>106</v>
      </c>
      <c r="AY183" s="24" t="s">
        <v>151</v>
      </c>
      <c r="BE183" s="144">
        <f>IF(U183="základní",N183,0)</f>
        <v>0</v>
      </c>
      <c r="BF183" s="144">
        <f>IF(U183="snížená",N183,0)</f>
        <v>0</v>
      </c>
      <c r="BG183" s="144">
        <f>IF(U183="zákl. přenesená",N183,0)</f>
        <v>0</v>
      </c>
      <c r="BH183" s="144">
        <f>IF(U183="sníž. přenesená",N183,0)</f>
        <v>0</v>
      </c>
      <c r="BI183" s="144">
        <f>IF(U183="nulová",N183,0)</f>
        <v>0</v>
      </c>
      <c r="BJ183" s="24" t="s">
        <v>84</v>
      </c>
      <c r="BK183" s="144">
        <f>ROUND(L183*K183,2)</f>
        <v>0</v>
      </c>
      <c r="BL183" s="24" t="s">
        <v>157</v>
      </c>
      <c r="BM183" s="24" t="s">
        <v>256</v>
      </c>
    </row>
    <row r="184" s="10" customFormat="1" ht="16.5" customHeight="1">
      <c r="B184" s="232"/>
      <c r="C184" s="233"/>
      <c r="D184" s="233"/>
      <c r="E184" s="234" t="s">
        <v>22</v>
      </c>
      <c r="F184" s="235" t="s">
        <v>257</v>
      </c>
      <c r="G184" s="236"/>
      <c r="H184" s="236"/>
      <c r="I184" s="236"/>
      <c r="J184" s="233"/>
      <c r="K184" s="237">
        <v>475.02100000000002</v>
      </c>
      <c r="L184" s="233"/>
      <c r="M184" s="233"/>
      <c r="N184" s="233"/>
      <c r="O184" s="233"/>
      <c r="P184" s="233"/>
      <c r="Q184" s="233"/>
      <c r="R184" s="238"/>
      <c r="T184" s="239"/>
      <c r="U184" s="233"/>
      <c r="V184" s="233"/>
      <c r="W184" s="233"/>
      <c r="X184" s="233"/>
      <c r="Y184" s="233"/>
      <c r="Z184" s="233"/>
      <c r="AA184" s="240"/>
      <c r="AT184" s="241" t="s">
        <v>160</v>
      </c>
      <c r="AU184" s="241" t="s">
        <v>106</v>
      </c>
      <c r="AV184" s="10" t="s">
        <v>106</v>
      </c>
      <c r="AW184" s="10" t="s">
        <v>34</v>
      </c>
      <c r="AX184" s="10" t="s">
        <v>76</v>
      </c>
      <c r="AY184" s="241" t="s">
        <v>151</v>
      </c>
    </row>
    <row r="185" s="12" customFormat="1" ht="16.5" customHeight="1">
      <c r="B185" s="251"/>
      <c r="C185" s="252"/>
      <c r="D185" s="252"/>
      <c r="E185" s="253" t="s">
        <v>22</v>
      </c>
      <c r="F185" s="254" t="s">
        <v>175</v>
      </c>
      <c r="G185" s="252"/>
      <c r="H185" s="252"/>
      <c r="I185" s="252"/>
      <c r="J185" s="252"/>
      <c r="K185" s="255">
        <v>475.02100000000002</v>
      </c>
      <c r="L185" s="252"/>
      <c r="M185" s="252"/>
      <c r="N185" s="252"/>
      <c r="O185" s="252"/>
      <c r="P185" s="252"/>
      <c r="Q185" s="252"/>
      <c r="R185" s="256"/>
      <c r="T185" s="257"/>
      <c r="U185" s="252"/>
      <c r="V185" s="252"/>
      <c r="W185" s="252"/>
      <c r="X185" s="252"/>
      <c r="Y185" s="252"/>
      <c r="Z185" s="252"/>
      <c r="AA185" s="258"/>
      <c r="AT185" s="259" t="s">
        <v>160</v>
      </c>
      <c r="AU185" s="259" t="s">
        <v>106</v>
      </c>
      <c r="AV185" s="12" t="s">
        <v>176</v>
      </c>
      <c r="AW185" s="12" t="s">
        <v>34</v>
      </c>
      <c r="AX185" s="12" t="s">
        <v>76</v>
      </c>
      <c r="AY185" s="259" t="s">
        <v>151</v>
      </c>
    </row>
    <row r="186" s="10" customFormat="1" ht="16.5" customHeight="1">
      <c r="B186" s="232"/>
      <c r="C186" s="233"/>
      <c r="D186" s="233"/>
      <c r="E186" s="234" t="s">
        <v>22</v>
      </c>
      <c r="F186" s="250" t="s">
        <v>258</v>
      </c>
      <c r="G186" s="233"/>
      <c r="H186" s="233"/>
      <c r="I186" s="233"/>
      <c r="J186" s="233"/>
      <c r="K186" s="237">
        <v>-117.18300000000001</v>
      </c>
      <c r="L186" s="233"/>
      <c r="M186" s="233"/>
      <c r="N186" s="233"/>
      <c r="O186" s="233"/>
      <c r="P186" s="233"/>
      <c r="Q186" s="233"/>
      <c r="R186" s="238"/>
      <c r="T186" s="239"/>
      <c r="U186" s="233"/>
      <c r="V186" s="233"/>
      <c r="W186" s="233"/>
      <c r="X186" s="233"/>
      <c r="Y186" s="233"/>
      <c r="Z186" s="233"/>
      <c r="AA186" s="240"/>
      <c r="AT186" s="241" t="s">
        <v>160</v>
      </c>
      <c r="AU186" s="241" t="s">
        <v>106</v>
      </c>
      <c r="AV186" s="10" t="s">
        <v>106</v>
      </c>
      <c r="AW186" s="10" t="s">
        <v>34</v>
      </c>
      <c r="AX186" s="10" t="s">
        <v>76</v>
      </c>
      <c r="AY186" s="241" t="s">
        <v>151</v>
      </c>
    </row>
    <row r="187" s="12" customFormat="1" ht="16.5" customHeight="1">
      <c r="B187" s="251"/>
      <c r="C187" s="252"/>
      <c r="D187" s="252"/>
      <c r="E187" s="253" t="s">
        <v>22</v>
      </c>
      <c r="F187" s="254" t="s">
        <v>175</v>
      </c>
      <c r="G187" s="252"/>
      <c r="H187" s="252"/>
      <c r="I187" s="252"/>
      <c r="J187" s="252"/>
      <c r="K187" s="255">
        <v>-117.18300000000001</v>
      </c>
      <c r="L187" s="252"/>
      <c r="M187" s="252"/>
      <c r="N187" s="252"/>
      <c r="O187" s="252"/>
      <c r="P187" s="252"/>
      <c r="Q187" s="252"/>
      <c r="R187" s="256"/>
      <c r="T187" s="257"/>
      <c r="U187" s="252"/>
      <c r="V187" s="252"/>
      <c r="W187" s="252"/>
      <c r="X187" s="252"/>
      <c r="Y187" s="252"/>
      <c r="Z187" s="252"/>
      <c r="AA187" s="258"/>
      <c r="AT187" s="259" t="s">
        <v>160</v>
      </c>
      <c r="AU187" s="259" t="s">
        <v>106</v>
      </c>
      <c r="AV187" s="12" t="s">
        <v>176</v>
      </c>
      <c r="AW187" s="12" t="s">
        <v>34</v>
      </c>
      <c r="AX187" s="12" t="s">
        <v>76</v>
      </c>
      <c r="AY187" s="259" t="s">
        <v>151</v>
      </c>
    </row>
    <row r="188" s="10" customFormat="1" ht="16.5" customHeight="1">
      <c r="B188" s="232"/>
      <c r="C188" s="233"/>
      <c r="D188" s="233"/>
      <c r="E188" s="234" t="s">
        <v>22</v>
      </c>
      <c r="F188" s="250" t="s">
        <v>259</v>
      </c>
      <c r="G188" s="233"/>
      <c r="H188" s="233"/>
      <c r="I188" s="233"/>
      <c r="J188" s="233"/>
      <c r="K188" s="237">
        <v>-18.472999999999999</v>
      </c>
      <c r="L188" s="233"/>
      <c r="M188" s="233"/>
      <c r="N188" s="233"/>
      <c r="O188" s="233"/>
      <c r="P188" s="233"/>
      <c r="Q188" s="233"/>
      <c r="R188" s="238"/>
      <c r="T188" s="239"/>
      <c r="U188" s="233"/>
      <c r="V188" s="233"/>
      <c r="W188" s="233"/>
      <c r="X188" s="233"/>
      <c r="Y188" s="233"/>
      <c r="Z188" s="233"/>
      <c r="AA188" s="240"/>
      <c r="AT188" s="241" t="s">
        <v>160</v>
      </c>
      <c r="AU188" s="241" t="s">
        <v>106</v>
      </c>
      <c r="AV188" s="10" t="s">
        <v>106</v>
      </c>
      <c r="AW188" s="10" t="s">
        <v>34</v>
      </c>
      <c r="AX188" s="10" t="s">
        <v>76</v>
      </c>
      <c r="AY188" s="241" t="s">
        <v>151</v>
      </c>
    </row>
    <row r="189" s="12" customFormat="1" ht="16.5" customHeight="1">
      <c r="B189" s="251"/>
      <c r="C189" s="252"/>
      <c r="D189" s="252"/>
      <c r="E189" s="253" t="s">
        <v>22</v>
      </c>
      <c r="F189" s="254" t="s">
        <v>175</v>
      </c>
      <c r="G189" s="252"/>
      <c r="H189" s="252"/>
      <c r="I189" s="252"/>
      <c r="J189" s="252"/>
      <c r="K189" s="255">
        <v>-18.472999999999999</v>
      </c>
      <c r="L189" s="252"/>
      <c r="M189" s="252"/>
      <c r="N189" s="252"/>
      <c r="O189" s="252"/>
      <c r="P189" s="252"/>
      <c r="Q189" s="252"/>
      <c r="R189" s="256"/>
      <c r="T189" s="257"/>
      <c r="U189" s="252"/>
      <c r="V189" s="252"/>
      <c r="W189" s="252"/>
      <c r="X189" s="252"/>
      <c r="Y189" s="252"/>
      <c r="Z189" s="252"/>
      <c r="AA189" s="258"/>
      <c r="AT189" s="259" t="s">
        <v>160</v>
      </c>
      <c r="AU189" s="259" t="s">
        <v>106</v>
      </c>
      <c r="AV189" s="12" t="s">
        <v>176</v>
      </c>
      <c r="AW189" s="12" t="s">
        <v>34</v>
      </c>
      <c r="AX189" s="12" t="s">
        <v>76</v>
      </c>
      <c r="AY189" s="259" t="s">
        <v>151</v>
      </c>
    </row>
    <row r="190" s="10" customFormat="1" ht="25.5" customHeight="1">
      <c r="B190" s="232"/>
      <c r="C190" s="233"/>
      <c r="D190" s="233"/>
      <c r="E190" s="234" t="s">
        <v>22</v>
      </c>
      <c r="F190" s="250" t="s">
        <v>260</v>
      </c>
      <c r="G190" s="233"/>
      <c r="H190" s="233"/>
      <c r="I190" s="233"/>
      <c r="J190" s="233"/>
      <c r="K190" s="237">
        <v>-9.7599999999999998</v>
      </c>
      <c r="L190" s="233"/>
      <c r="M190" s="233"/>
      <c r="N190" s="233"/>
      <c r="O190" s="233"/>
      <c r="P190" s="233"/>
      <c r="Q190" s="233"/>
      <c r="R190" s="238"/>
      <c r="T190" s="239"/>
      <c r="U190" s="233"/>
      <c r="V190" s="233"/>
      <c r="W190" s="233"/>
      <c r="X190" s="233"/>
      <c r="Y190" s="233"/>
      <c r="Z190" s="233"/>
      <c r="AA190" s="240"/>
      <c r="AT190" s="241" t="s">
        <v>160</v>
      </c>
      <c r="AU190" s="241" t="s">
        <v>106</v>
      </c>
      <c r="AV190" s="10" t="s">
        <v>106</v>
      </c>
      <c r="AW190" s="10" t="s">
        <v>34</v>
      </c>
      <c r="AX190" s="10" t="s">
        <v>76</v>
      </c>
      <c r="AY190" s="241" t="s">
        <v>151</v>
      </c>
    </row>
    <row r="191" s="12" customFormat="1" ht="16.5" customHeight="1">
      <c r="B191" s="251"/>
      <c r="C191" s="252"/>
      <c r="D191" s="252"/>
      <c r="E191" s="253" t="s">
        <v>22</v>
      </c>
      <c r="F191" s="254" t="s">
        <v>175</v>
      </c>
      <c r="G191" s="252"/>
      <c r="H191" s="252"/>
      <c r="I191" s="252"/>
      <c r="J191" s="252"/>
      <c r="K191" s="255">
        <v>-9.7599999999999998</v>
      </c>
      <c r="L191" s="252"/>
      <c r="M191" s="252"/>
      <c r="N191" s="252"/>
      <c r="O191" s="252"/>
      <c r="P191" s="252"/>
      <c r="Q191" s="252"/>
      <c r="R191" s="256"/>
      <c r="T191" s="257"/>
      <c r="U191" s="252"/>
      <c r="V191" s="252"/>
      <c r="W191" s="252"/>
      <c r="X191" s="252"/>
      <c r="Y191" s="252"/>
      <c r="Z191" s="252"/>
      <c r="AA191" s="258"/>
      <c r="AT191" s="259" t="s">
        <v>160</v>
      </c>
      <c r="AU191" s="259" t="s">
        <v>106</v>
      </c>
      <c r="AV191" s="12" t="s">
        <v>176</v>
      </c>
      <c r="AW191" s="12" t="s">
        <v>34</v>
      </c>
      <c r="AX191" s="12" t="s">
        <v>76</v>
      </c>
      <c r="AY191" s="259" t="s">
        <v>151</v>
      </c>
    </row>
    <row r="192" s="10" customFormat="1" ht="25.5" customHeight="1">
      <c r="B192" s="232"/>
      <c r="C192" s="233"/>
      <c r="D192" s="233"/>
      <c r="E192" s="234" t="s">
        <v>22</v>
      </c>
      <c r="F192" s="250" t="s">
        <v>261</v>
      </c>
      <c r="G192" s="233"/>
      <c r="H192" s="233"/>
      <c r="I192" s="233"/>
      <c r="J192" s="233"/>
      <c r="K192" s="237">
        <v>-38.584000000000003</v>
      </c>
      <c r="L192" s="233"/>
      <c r="M192" s="233"/>
      <c r="N192" s="233"/>
      <c r="O192" s="233"/>
      <c r="P192" s="233"/>
      <c r="Q192" s="233"/>
      <c r="R192" s="238"/>
      <c r="T192" s="239"/>
      <c r="U192" s="233"/>
      <c r="V192" s="233"/>
      <c r="W192" s="233"/>
      <c r="X192" s="233"/>
      <c r="Y192" s="233"/>
      <c r="Z192" s="233"/>
      <c r="AA192" s="240"/>
      <c r="AT192" s="241" t="s">
        <v>160</v>
      </c>
      <c r="AU192" s="241" t="s">
        <v>106</v>
      </c>
      <c r="AV192" s="10" t="s">
        <v>106</v>
      </c>
      <c r="AW192" s="10" t="s">
        <v>34</v>
      </c>
      <c r="AX192" s="10" t="s">
        <v>76</v>
      </c>
      <c r="AY192" s="241" t="s">
        <v>151</v>
      </c>
    </row>
    <row r="193" s="12" customFormat="1" ht="16.5" customHeight="1">
      <c r="B193" s="251"/>
      <c r="C193" s="252"/>
      <c r="D193" s="252"/>
      <c r="E193" s="253" t="s">
        <v>22</v>
      </c>
      <c r="F193" s="254" t="s">
        <v>175</v>
      </c>
      <c r="G193" s="252"/>
      <c r="H193" s="252"/>
      <c r="I193" s="252"/>
      <c r="J193" s="252"/>
      <c r="K193" s="255">
        <v>-38.584000000000003</v>
      </c>
      <c r="L193" s="252"/>
      <c r="M193" s="252"/>
      <c r="N193" s="252"/>
      <c r="O193" s="252"/>
      <c r="P193" s="252"/>
      <c r="Q193" s="252"/>
      <c r="R193" s="256"/>
      <c r="T193" s="257"/>
      <c r="U193" s="252"/>
      <c r="V193" s="252"/>
      <c r="W193" s="252"/>
      <c r="X193" s="252"/>
      <c r="Y193" s="252"/>
      <c r="Z193" s="252"/>
      <c r="AA193" s="258"/>
      <c r="AT193" s="259" t="s">
        <v>160</v>
      </c>
      <c r="AU193" s="259" t="s">
        <v>106</v>
      </c>
      <c r="AV193" s="12" t="s">
        <v>176</v>
      </c>
      <c r="AW193" s="12" t="s">
        <v>34</v>
      </c>
      <c r="AX193" s="12" t="s">
        <v>76</v>
      </c>
      <c r="AY193" s="259" t="s">
        <v>151</v>
      </c>
    </row>
    <row r="194" s="13" customFormat="1" ht="16.5" customHeight="1">
      <c r="B194" s="260"/>
      <c r="C194" s="261"/>
      <c r="D194" s="261"/>
      <c r="E194" s="262" t="s">
        <v>22</v>
      </c>
      <c r="F194" s="263" t="s">
        <v>179</v>
      </c>
      <c r="G194" s="261"/>
      <c r="H194" s="261"/>
      <c r="I194" s="261"/>
      <c r="J194" s="261"/>
      <c r="K194" s="264">
        <v>291.02100000000002</v>
      </c>
      <c r="L194" s="261"/>
      <c r="M194" s="261"/>
      <c r="N194" s="261"/>
      <c r="O194" s="261"/>
      <c r="P194" s="261"/>
      <c r="Q194" s="261"/>
      <c r="R194" s="265"/>
      <c r="T194" s="266"/>
      <c r="U194" s="261"/>
      <c r="V194" s="261"/>
      <c r="W194" s="261"/>
      <c r="X194" s="261"/>
      <c r="Y194" s="261"/>
      <c r="Z194" s="261"/>
      <c r="AA194" s="267"/>
      <c r="AT194" s="268" t="s">
        <v>160</v>
      </c>
      <c r="AU194" s="268" t="s">
        <v>106</v>
      </c>
      <c r="AV194" s="13" t="s">
        <v>157</v>
      </c>
      <c r="AW194" s="13" t="s">
        <v>34</v>
      </c>
      <c r="AX194" s="13" t="s">
        <v>84</v>
      </c>
      <c r="AY194" s="268" t="s">
        <v>151</v>
      </c>
    </row>
    <row r="195" s="1" customFormat="1" ht="16.5" customHeight="1">
      <c r="B195" s="48"/>
      <c r="C195" s="271" t="s">
        <v>262</v>
      </c>
      <c r="D195" s="271" t="s">
        <v>263</v>
      </c>
      <c r="E195" s="272" t="s">
        <v>264</v>
      </c>
      <c r="F195" s="273" t="s">
        <v>265</v>
      </c>
      <c r="G195" s="273"/>
      <c r="H195" s="273"/>
      <c r="I195" s="273"/>
      <c r="J195" s="274" t="s">
        <v>251</v>
      </c>
      <c r="K195" s="275">
        <v>1.728</v>
      </c>
      <c r="L195" s="276">
        <v>0</v>
      </c>
      <c r="M195" s="277"/>
      <c r="N195" s="278">
        <f>ROUND(L195*K195,2)</f>
        <v>0</v>
      </c>
      <c r="O195" s="228"/>
      <c r="P195" s="228"/>
      <c r="Q195" s="228"/>
      <c r="R195" s="50"/>
      <c r="T195" s="229" t="s">
        <v>22</v>
      </c>
      <c r="U195" s="58" t="s">
        <v>41</v>
      </c>
      <c r="V195" s="49"/>
      <c r="W195" s="230">
        <f>V195*K195</f>
        <v>0</v>
      </c>
      <c r="X195" s="230">
        <v>1</v>
      </c>
      <c r="Y195" s="230">
        <f>X195*K195</f>
        <v>1.728</v>
      </c>
      <c r="Z195" s="230">
        <v>0</v>
      </c>
      <c r="AA195" s="231">
        <f>Z195*K195</f>
        <v>0</v>
      </c>
      <c r="AR195" s="24" t="s">
        <v>240</v>
      </c>
      <c r="AT195" s="24" t="s">
        <v>263</v>
      </c>
      <c r="AU195" s="24" t="s">
        <v>106</v>
      </c>
      <c r="AY195" s="24" t="s">
        <v>151</v>
      </c>
      <c r="BE195" s="144">
        <f>IF(U195="základní",N195,0)</f>
        <v>0</v>
      </c>
      <c r="BF195" s="144">
        <f>IF(U195="snížená",N195,0)</f>
        <v>0</v>
      </c>
      <c r="BG195" s="144">
        <f>IF(U195="zákl. přenesená",N195,0)</f>
        <v>0</v>
      </c>
      <c r="BH195" s="144">
        <f>IF(U195="sníž. přenesená",N195,0)</f>
        <v>0</v>
      </c>
      <c r="BI195" s="144">
        <f>IF(U195="nulová",N195,0)</f>
        <v>0</v>
      </c>
      <c r="BJ195" s="24" t="s">
        <v>84</v>
      </c>
      <c r="BK195" s="144">
        <f>ROUND(L195*K195,2)</f>
        <v>0</v>
      </c>
      <c r="BL195" s="24" t="s">
        <v>157</v>
      </c>
      <c r="BM195" s="24" t="s">
        <v>266</v>
      </c>
    </row>
    <row r="196" s="10" customFormat="1" ht="16.5" customHeight="1">
      <c r="B196" s="232"/>
      <c r="C196" s="233"/>
      <c r="D196" s="233"/>
      <c r="E196" s="234" t="s">
        <v>22</v>
      </c>
      <c r="F196" s="235" t="s">
        <v>267</v>
      </c>
      <c r="G196" s="236"/>
      <c r="H196" s="236"/>
      <c r="I196" s="236"/>
      <c r="J196" s="233"/>
      <c r="K196" s="237">
        <v>1.728</v>
      </c>
      <c r="L196" s="233"/>
      <c r="M196" s="233"/>
      <c r="N196" s="233"/>
      <c r="O196" s="233"/>
      <c r="P196" s="233"/>
      <c r="Q196" s="233"/>
      <c r="R196" s="238"/>
      <c r="T196" s="239"/>
      <c r="U196" s="233"/>
      <c r="V196" s="233"/>
      <c r="W196" s="233"/>
      <c r="X196" s="233"/>
      <c r="Y196" s="233"/>
      <c r="Z196" s="233"/>
      <c r="AA196" s="240"/>
      <c r="AT196" s="241" t="s">
        <v>160</v>
      </c>
      <c r="AU196" s="241" t="s">
        <v>106</v>
      </c>
      <c r="AV196" s="10" t="s">
        <v>106</v>
      </c>
      <c r="AW196" s="10" t="s">
        <v>34</v>
      </c>
      <c r="AX196" s="10" t="s">
        <v>84</v>
      </c>
      <c r="AY196" s="241" t="s">
        <v>151</v>
      </c>
    </row>
    <row r="197" s="1" customFormat="1" ht="16.5" customHeight="1">
      <c r="B197" s="48"/>
      <c r="C197" s="271" t="s">
        <v>268</v>
      </c>
      <c r="D197" s="271" t="s">
        <v>263</v>
      </c>
      <c r="E197" s="272" t="s">
        <v>269</v>
      </c>
      <c r="F197" s="273" t="s">
        <v>270</v>
      </c>
      <c r="G197" s="273"/>
      <c r="H197" s="273"/>
      <c r="I197" s="273"/>
      <c r="J197" s="274" t="s">
        <v>251</v>
      </c>
      <c r="K197" s="275">
        <v>119.679</v>
      </c>
      <c r="L197" s="276">
        <v>0</v>
      </c>
      <c r="M197" s="277"/>
      <c r="N197" s="278">
        <f>ROUND(L197*K197,2)</f>
        <v>0</v>
      </c>
      <c r="O197" s="228"/>
      <c r="P197" s="228"/>
      <c r="Q197" s="228"/>
      <c r="R197" s="50"/>
      <c r="T197" s="229" t="s">
        <v>22</v>
      </c>
      <c r="U197" s="58" t="s">
        <v>41</v>
      </c>
      <c r="V197" s="49"/>
      <c r="W197" s="230">
        <f>V197*K197</f>
        <v>0</v>
      </c>
      <c r="X197" s="230">
        <v>1</v>
      </c>
      <c r="Y197" s="230">
        <f>X197*K197</f>
        <v>119.679</v>
      </c>
      <c r="Z197" s="230">
        <v>0</v>
      </c>
      <c r="AA197" s="231">
        <f>Z197*K197</f>
        <v>0</v>
      </c>
      <c r="AR197" s="24" t="s">
        <v>240</v>
      </c>
      <c r="AT197" s="24" t="s">
        <v>263</v>
      </c>
      <c r="AU197" s="24" t="s">
        <v>106</v>
      </c>
      <c r="AY197" s="24" t="s">
        <v>151</v>
      </c>
      <c r="BE197" s="144">
        <f>IF(U197="základní",N197,0)</f>
        <v>0</v>
      </c>
      <c r="BF197" s="144">
        <f>IF(U197="snížená",N197,0)</f>
        <v>0</v>
      </c>
      <c r="BG197" s="144">
        <f>IF(U197="zákl. přenesená",N197,0)</f>
        <v>0</v>
      </c>
      <c r="BH197" s="144">
        <f>IF(U197="sníž. přenesená",N197,0)</f>
        <v>0</v>
      </c>
      <c r="BI197" s="144">
        <f>IF(U197="nulová",N197,0)</f>
        <v>0</v>
      </c>
      <c r="BJ197" s="24" t="s">
        <v>84</v>
      </c>
      <c r="BK197" s="144">
        <f>ROUND(L197*K197,2)</f>
        <v>0</v>
      </c>
      <c r="BL197" s="24" t="s">
        <v>157</v>
      </c>
      <c r="BM197" s="24" t="s">
        <v>271</v>
      </c>
    </row>
    <row r="198" s="1" customFormat="1" ht="25.5" customHeight="1">
      <c r="B198" s="48"/>
      <c r="C198" s="221" t="s">
        <v>272</v>
      </c>
      <c r="D198" s="221" t="s">
        <v>153</v>
      </c>
      <c r="E198" s="222" t="s">
        <v>273</v>
      </c>
      <c r="F198" s="223" t="s">
        <v>274</v>
      </c>
      <c r="G198" s="223"/>
      <c r="H198" s="223"/>
      <c r="I198" s="223"/>
      <c r="J198" s="224" t="s">
        <v>169</v>
      </c>
      <c r="K198" s="225">
        <v>130.708</v>
      </c>
      <c r="L198" s="226">
        <v>0</v>
      </c>
      <c r="M198" s="227"/>
      <c r="N198" s="228">
        <f>ROUND(L198*K198,2)</f>
        <v>0</v>
      </c>
      <c r="O198" s="228"/>
      <c r="P198" s="228"/>
      <c r="Q198" s="228"/>
      <c r="R198" s="50"/>
      <c r="T198" s="229" t="s">
        <v>22</v>
      </c>
      <c r="U198" s="58" t="s">
        <v>41</v>
      </c>
      <c r="V198" s="49"/>
      <c r="W198" s="230">
        <f>V198*K198</f>
        <v>0</v>
      </c>
      <c r="X198" s="230">
        <v>0</v>
      </c>
      <c r="Y198" s="230">
        <f>X198*K198</f>
        <v>0</v>
      </c>
      <c r="Z198" s="230">
        <v>0</v>
      </c>
      <c r="AA198" s="231">
        <f>Z198*K198</f>
        <v>0</v>
      </c>
      <c r="AR198" s="24" t="s">
        <v>157</v>
      </c>
      <c r="AT198" s="24" t="s">
        <v>153</v>
      </c>
      <c r="AU198" s="24" t="s">
        <v>106</v>
      </c>
      <c r="AY198" s="24" t="s">
        <v>151</v>
      </c>
      <c r="BE198" s="144">
        <f>IF(U198="základní",N198,0)</f>
        <v>0</v>
      </c>
      <c r="BF198" s="144">
        <f>IF(U198="snížená",N198,0)</f>
        <v>0</v>
      </c>
      <c r="BG198" s="144">
        <f>IF(U198="zákl. přenesená",N198,0)</f>
        <v>0</v>
      </c>
      <c r="BH198" s="144">
        <f>IF(U198="sníž. přenesená",N198,0)</f>
        <v>0</v>
      </c>
      <c r="BI198" s="144">
        <f>IF(U198="nulová",N198,0)</f>
        <v>0</v>
      </c>
      <c r="BJ198" s="24" t="s">
        <v>84</v>
      </c>
      <c r="BK198" s="144">
        <f>ROUND(L198*K198,2)</f>
        <v>0</v>
      </c>
      <c r="BL198" s="24" t="s">
        <v>157</v>
      </c>
      <c r="BM198" s="24" t="s">
        <v>275</v>
      </c>
    </row>
    <row r="199" s="11" customFormat="1" ht="16.5" customHeight="1">
      <c r="B199" s="242"/>
      <c r="C199" s="243"/>
      <c r="D199" s="243"/>
      <c r="E199" s="244" t="s">
        <v>22</v>
      </c>
      <c r="F199" s="269" t="s">
        <v>276</v>
      </c>
      <c r="G199" s="270"/>
      <c r="H199" s="270"/>
      <c r="I199" s="270"/>
      <c r="J199" s="243"/>
      <c r="K199" s="244" t="s">
        <v>22</v>
      </c>
      <c r="L199" s="243"/>
      <c r="M199" s="243"/>
      <c r="N199" s="243"/>
      <c r="O199" s="243"/>
      <c r="P199" s="243"/>
      <c r="Q199" s="243"/>
      <c r="R199" s="246"/>
      <c r="T199" s="247"/>
      <c r="U199" s="243"/>
      <c r="V199" s="243"/>
      <c r="W199" s="243"/>
      <c r="X199" s="243"/>
      <c r="Y199" s="243"/>
      <c r="Z199" s="243"/>
      <c r="AA199" s="248"/>
      <c r="AT199" s="249" t="s">
        <v>160</v>
      </c>
      <c r="AU199" s="249" t="s">
        <v>106</v>
      </c>
      <c r="AV199" s="11" t="s">
        <v>84</v>
      </c>
      <c r="AW199" s="11" t="s">
        <v>34</v>
      </c>
      <c r="AX199" s="11" t="s">
        <v>76</v>
      </c>
      <c r="AY199" s="249" t="s">
        <v>151</v>
      </c>
    </row>
    <row r="200" s="10" customFormat="1" ht="25.5" customHeight="1">
      <c r="B200" s="232"/>
      <c r="C200" s="233"/>
      <c r="D200" s="233"/>
      <c r="E200" s="234" t="s">
        <v>22</v>
      </c>
      <c r="F200" s="250" t="s">
        <v>277</v>
      </c>
      <c r="G200" s="233"/>
      <c r="H200" s="233"/>
      <c r="I200" s="233"/>
      <c r="J200" s="233"/>
      <c r="K200" s="237">
        <v>99.340000000000003</v>
      </c>
      <c r="L200" s="233"/>
      <c r="M200" s="233"/>
      <c r="N200" s="233"/>
      <c r="O200" s="233"/>
      <c r="P200" s="233"/>
      <c r="Q200" s="233"/>
      <c r="R200" s="238"/>
      <c r="T200" s="239"/>
      <c r="U200" s="233"/>
      <c r="V200" s="233"/>
      <c r="W200" s="233"/>
      <c r="X200" s="233"/>
      <c r="Y200" s="233"/>
      <c r="Z200" s="233"/>
      <c r="AA200" s="240"/>
      <c r="AT200" s="241" t="s">
        <v>160</v>
      </c>
      <c r="AU200" s="241" t="s">
        <v>106</v>
      </c>
      <c r="AV200" s="10" t="s">
        <v>106</v>
      </c>
      <c r="AW200" s="10" t="s">
        <v>34</v>
      </c>
      <c r="AX200" s="10" t="s">
        <v>76</v>
      </c>
      <c r="AY200" s="241" t="s">
        <v>151</v>
      </c>
    </row>
    <row r="201" s="10" customFormat="1" ht="25.5" customHeight="1">
      <c r="B201" s="232"/>
      <c r="C201" s="233"/>
      <c r="D201" s="233"/>
      <c r="E201" s="234" t="s">
        <v>22</v>
      </c>
      <c r="F201" s="250" t="s">
        <v>278</v>
      </c>
      <c r="G201" s="233"/>
      <c r="H201" s="233"/>
      <c r="I201" s="233"/>
      <c r="J201" s="233"/>
      <c r="K201" s="237">
        <v>11.144</v>
      </c>
      <c r="L201" s="233"/>
      <c r="M201" s="233"/>
      <c r="N201" s="233"/>
      <c r="O201" s="233"/>
      <c r="P201" s="233"/>
      <c r="Q201" s="233"/>
      <c r="R201" s="238"/>
      <c r="T201" s="239"/>
      <c r="U201" s="233"/>
      <c r="V201" s="233"/>
      <c r="W201" s="233"/>
      <c r="X201" s="233"/>
      <c r="Y201" s="233"/>
      <c r="Z201" s="233"/>
      <c r="AA201" s="240"/>
      <c r="AT201" s="241" t="s">
        <v>160</v>
      </c>
      <c r="AU201" s="241" t="s">
        <v>106</v>
      </c>
      <c r="AV201" s="10" t="s">
        <v>106</v>
      </c>
      <c r="AW201" s="10" t="s">
        <v>34</v>
      </c>
      <c r="AX201" s="10" t="s">
        <v>76</v>
      </c>
      <c r="AY201" s="241" t="s">
        <v>151</v>
      </c>
    </row>
    <row r="202" s="12" customFormat="1" ht="16.5" customHeight="1">
      <c r="B202" s="251"/>
      <c r="C202" s="252"/>
      <c r="D202" s="252"/>
      <c r="E202" s="253" t="s">
        <v>22</v>
      </c>
      <c r="F202" s="254" t="s">
        <v>175</v>
      </c>
      <c r="G202" s="252"/>
      <c r="H202" s="252"/>
      <c r="I202" s="252"/>
      <c r="J202" s="252"/>
      <c r="K202" s="255">
        <v>110.484</v>
      </c>
      <c r="L202" s="252"/>
      <c r="M202" s="252"/>
      <c r="N202" s="252"/>
      <c r="O202" s="252"/>
      <c r="P202" s="252"/>
      <c r="Q202" s="252"/>
      <c r="R202" s="256"/>
      <c r="T202" s="257"/>
      <c r="U202" s="252"/>
      <c r="V202" s="252"/>
      <c r="W202" s="252"/>
      <c r="X202" s="252"/>
      <c r="Y202" s="252"/>
      <c r="Z202" s="252"/>
      <c r="AA202" s="258"/>
      <c r="AT202" s="259" t="s">
        <v>160</v>
      </c>
      <c r="AU202" s="259" t="s">
        <v>106</v>
      </c>
      <c r="AV202" s="12" t="s">
        <v>176</v>
      </c>
      <c r="AW202" s="12" t="s">
        <v>34</v>
      </c>
      <c r="AX202" s="12" t="s">
        <v>76</v>
      </c>
      <c r="AY202" s="259" t="s">
        <v>151</v>
      </c>
    </row>
    <row r="203" s="10" customFormat="1" ht="38.25" customHeight="1">
      <c r="B203" s="232"/>
      <c r="C203" s="233"/>
      <c r="D203" s="233"/>
      <c r="E203" s="234" t="s">
        <v>22</v>
      </c>
      <c r="F203" s="250" t="s">
        <v>279</v>
      </c>
      <c r="G203" s="233"/>
      <c r="H203" s="233"/>
      <c r="I203" s="233"/>
      <c r="J203" s="233"/>
      <c r="K203" s="237">
        <v>2.2200000000000002</v>
      </c>
      <c r="L203" s="233"/>
      <c r="M203" s="233"/>
      <c r="N203" s="233"/>
      <c r="O203" s="233"/>
      <c r="P203" s="233"/>
      <c r="Q203" s="233"/>
      <c r="R203" s="238"/>
      <c r="T203" s="239"/>
      <c r="U203" s="233"/>
      <c r="V203" s="233"/>
      <c r="W203" s="233"/>
      <c r="X203" s="233"/>
      <c r="Y203" s="233"/>
      <c r="Z203" s="233"/>
      <c r="AA203" s="240"/>
      <c r="AT203" s="241" t="s">
        <v>160</v>
      </c>
      <c r="AU203" s="241" t="s">
        <v>106</v>
      </c>
      <c r="AV203" s="10" t="s">
        <v>106</v>
      </c>
      <c r="AW203" s="10" t="s">
        <v>34</v>
      </c>
      <c r="AX203" s="10" t="s">
        <v>76</v>
      </c>
      <c r="AY203" s="241" t="s">
        <v>151</v>
      </c>
    </row>
    <row r="204" s="10" customFormat="1" ht="38.25" customHeight="1">
      <c r="B204" s="232"/>
      <c r="C204" s="233"/>
      <c r="D204" s="233"/>
      <c r="E204" s="234" t="s">
        <v>22</v>
      </c>
      <c r="F204" s="250" t="s">
        <v>280</v>
      </c>
      <c r="G204" s="233"/>
      <c r="H204" s="233"/>
      <c r="I204" s="233"/>
      <c r="J204" s="233"/>
      <c r="K204" s="237">
        <v>4.4790000000000001</v>
      </c>
      <c r="L204" s="233"/>
      <c r="M204" s="233"/>
      <c r="N204" s="233"/>
      <c r="O204" s="233"/>
      <c r="P204" s="233"/>
      <c r="Q204" s="233"/>
      <c r="R204" s="238"/>
      <c r="T204" s="239"/>
      <c r="U204" s="233"/>
      <c r="V204" s="233"/>
      <c r="W204" s="233"/>
      <c r="X204" s="233"/>
      <c r="Y204" s="233"/>
      <c r="Z204" s="233"/>
      <c r="AA204" s="240"/>
      <c r="AT204" s="241" t="s">
        <v>160</v>
      </c>
      <c r="AU204" s="241" t="s">
        <v>106</v>
      </c>
      <c r="AV204" s="10" t="s">
        <v>106</v>
      </c>
      <c r="AW204" s="10" t="s">
        <v>34</v>
      </c>
      <c r="AX204" s="10" t="s">
        <v>76</v>
      </c>
      <c r="AY204" s="241" t="s">
        <v>151</v>
      </c>
    </row>
    <row r="205" s="12" customFormat="1" ht="16.5" customHeight="1">
      <c r="B205" s="251"/>
      <c r="C205" s="252"/>
      <c r="D205" s="252"/>
      <c r="E205" s="253" t="s">
        <v>22</v>
      </c>
      <c r="F205" s="254" t="s">
        <v>175</v>
      </c>
      <c r="G205" s="252"/>
      <c r="H205" s="252"/>
      <c r="I205" s="252"/>
      <c r="J205" s="252"/>
      <c r="K205" s="255">
        <v>6.6989999999999998</v>
      </c>
      <c r="L205" s="252"/>
      <c r="M205" s="252"/>
      <c r="N205" s="252"/>
      <c r="O205" s="252"/>
      <c r="P205" s="252"/>
      <c r="Q205" s="252"/>
      <c r="R205" s="256"/>
      <c r="T205" s="257"/>
      <c r="U205" s="252"/>
      <c r="V205" s="252"/>
      <c r="W205" s="252"/>
      <c r="X205" s="252"/>
      <c r="Y205" s="252"/>
      <c r="Z205" s="252"/>
      <c r="AA205" s="258"/>
      <c r="AT205" s="259" t="s">
        <v>160</v>
      </c>
      <c r="AU205" s="259" t="s">
        <v>106</v>
      </c>
      <c r="AV205" s="12" t="s">
        <v>176</v>
      </c>
      <c r="AW205" s="12" t="s">
        <v>34</v>
      </c>
      <c r="AX205" s="12" t="s">
        <v>76</v>
      </c>
      <c r="AY205" s="259" t="s">
        <v>151</v>
      </c>
    </row>
    <row r="206" s="10" customFormat="1" ht="16.5" customHeight="1">
      <c r="B206" s="232"/>
      <c r="C206" s="233"/>
      <c r="D206" s="233"/>
      <c r="E206" s="234" t="s">
        <v>22</v>
      </c>
      <c r="F206" s="250" t="s">
        <v>281</v>
      </c>
      <c r="G206" s="233"/>
      <c r="H206" s="233"/>
      <c r="I206" s="233"/>
      <c r="J206" s="233"/>
      <c r="K206" s="237">
        <v>13.525</v>
      </c>
      <c r="L206" s="233"/>
      <c r="M206" s="233"/>
      <c r="N206" s="233"/>
      <c r="O206" s="233"/>
      <c r="P206" s="233"/>
      <c r="Q206" s="233"/>
      <c r="R206" s="238"/>
      <c r="T206" s="239"/>
      <c r="U206" s="233"/>
      <c r="V206" s="233"/>
      <c r="W206" s="233"/>
      <c r="X206" s="233"/>
      <c r="Y206" s="233"/>
      <c r="Z206" s="233"/>
      <c r="AA206" s="240"/>
      <c r="AT206" s="241" t="s">
        <v>160</v>
      </c>
      <c r="AU206" s="241" t="s">
        <v>106</v>
      </c>
      <c r="AV206" s="10" t="s">
        <v>106</v>
      </c>
      <c r="AW206" s="10" t="s">
        <v>34</v>
      </c>
      <c r="AX206" s="10" t="s">
        <v>76</v>
      </c>
      <c r="AY206" s="241" t="s">
        <v>151</v>
      </c>
    </row>
    <row r="207" s="13" customFormat="1" ht="16.5" customHeight="1">
      <c r="B207" s="260"/>
      <c r="C207" s="261"/>
      <c r="D207" s="261"/>
      <c r="E207" s="262" t="s">
        <v>22</v>
      </c>
      <c r="F207" s="263" t="s">
        <v>179</v>
      </c>
      <c r="G207" s="261"/>
      <c r="H207" s="261"/>
      <c r="I207" s="261"/>
      <c r="J207" s="261"/>
      <c r="K207" s="264">
        <v>130.708</v>
      </c>
      <c r="L207" s="261"/>
      <c r="M207" s="261"/>
      <c r="N207" s="261"/>
      <c r="O207" s="261"/>
      <c r="P207" s="261"/>
      <c r="Q207" s="261"/>
      <c r="R207" s="265"/>
      <c r="T207" s="266"/>
      <c r="U207" s="261"/>
      <c r="V207" s="261"/>
      <c r="W207" s="261"/>
      <c r="X207" s="261"/>
      <c r="Y207" s="261"/>
      <c r="Z207" s="261"/>
      <c r="AA207" s="267"/>
      <c r="AT207" s="268" t="s">
        <v>160</v>
      </c>
      <c r="AU207" s="268" t="s">
        <v>106</v>
      </c>
      <c r="AV207" s="13" t="s">
        <v>157</v>
      </c>
      <c r="AW207" s="13" t="s">
        <v>34</v>
      </c>
      <c r="AX207" s="13" t="s">
        <v>84</v>
      </c>
      <c r="AY207" s="268" t="s">
        <v>151</v>
      </c>
    </row>
    <row r="208" s="1" customFormat="1" ht="16.5" customHeight="1">
      <c r="B208" s="48"/>
      <c r="C208" s="271" t="s">
        <v>11</v>
      </c>
      <c r="D208" s="271" t="s">
        <v>263</v>
      </c>
      <c r="E208" s="272" t="s">
        <v>282</v>
      </c>
      <c r="F208" s="273" t="s">
        <v>283</v>
      </c>
      <c r="G208" s="273"/>
      <c r="H208" s="273"/>
      <c r="I208" s="273"/>
      <c r="J208" s="274" t="s">
        <v>251</v>
      </c>
      <c r="K208" s="275">
        <v>234.36600000000001</v>
      </c>
      <c r="L208" s="276">
        <v>0</v>
      </c>
      <c r="M208" s="277"/>
      <c r="N208" s="278">
        <f>ROUND(L208*K208,2)</f>
        <v>0</v>
      </c>
      <c r="O208" s="228"/>
      <c r="P208" s="228"/>
      <c r="Q208" s="228"/>
      <c r="R208" s="50"/>
      <c r="T208" s="229" t="s">
        <v>22</v>
      </c>
      <c r="U208" s="58" t="s">
        <v>41</v>
      </c>
      <c r="V208" s="49"/>
      <c r="W208" s="230">
        <f>V208*K208</f>
        <v>0</v>
      </c>
      <c r="X208" s="230">
        <v>1</v>
      </c>
      <c r="Y208" s="230">
        <f>X208*K208</f>
        <v>234.36600000000001</v>
      </c>
      <c r="Z208" s="230">
        <v>0</v>
      </c>
      <c r="AA208" s="231">
        <f>Z208*K208</f>
        <v>0</v>
      </c>
      <c r="AR208" s="24" t="s">
        <v>240</v>
      </c>
      <c r="AT208" s="24" t="s">
        <v>263</v>
      </c>
      <c r="AU208" s="24" t="s">
        <v>106</v>
      </c>
      <c r="AY208" s="24" t="s">
        <v>151</v>
      </c>
      <c r="BE208" s="144">
        <f>IF(U208="základní",N208,0)</f>
        <v>0</v>
      </c>
      <c r="BF208" s="144">
        <f>IF(U208="snížená",N208,0)</f>
        <v>0</v>
      </c>
      <c r="BG208" s="144">
        <f>IF(U208="zákl. přenesená",N208,0)</f>
        <v>0</v>
      </c>
      <c r="BH208" s="144">
        <f>IF(U208="sníž. přenesená",N208,0)</f>
        <v>0</v>
      </c>
      <c r="BI208" s="144">
        <f>IF(U208="nulová",N208,0)</f>
        <v>0</v>
      </c>
      <c r="BJ208" s="24" t="s">
        <v>84</v>
      </c>
      <c r="BK208" s="144">
        <f>ROUND(L208*K208,2)</f>
        <v>0</v>
      </c>
      <c r="BL208" s="24" t="s">
        <v>157</v>
      </c>
      <c r="BM208" s="24" t="s">
        <v>284</v>
      </c>
    </row>
    <row r="209" s="11" customFormat="1" ht="16.5" customHeight="1">
      <c r="B209" s="242"/>
      <c r="C209" s="243"/>
      <c r="D209" s="243"/>
      <c r="E209" s="244" t="s">
        <v>22</v>
      </c>
      <c r="F209" s="269" t="s">
        <v>276</v>
      </c>
      <c r="G209" s="270"/>
      <c r="H209" s="270"/>
      <c r="I209" s="270"/>
      <c r="J209" s="243"/>
      <c r="K209" s="244" t="s">
        <v>22</v>
      </c>
      <c r="L209" s="243"/>
      <c r="M209" s="243"/>
      <c r="N209" s="243"/>
      <c r="O209" s="243"/>
      <c r="P209" s="243"/>
      <c r="Q209" s="243"/>
      <c r="R209" s="246"/>
      <c r="T209" s="247"/>
      <c r="U209" s="243"/>
      <c r="V209" s="243"/>
      <c r="W209" s="243"/>
      <c r="X209" s="243"/>
      <c r="Y209" s="243"/>
      <c r="Z209" s="243"/>
      <c r="AA209" s="248"/>
      <c r="AT209" s="249" t="s">
        <v>160</v>
      </c>
      <c r="AU209" s="249" t="s">
        <v>106</v>
      </c>
      <c r="AV209" s="11" t="s">
        <v>84</v>
      </c>
      <c r="AW209" s="11" t="s">
        <v>34</v>
      </c>
      <c r="AX209" s="11" t="s">
        <v>76</v>
      </c>
      <c r="AY209" s="249" t="s">
        <v>151</v>
      </c>
    </row>
    <row r="210" s="10" customFormat="1" ht="25.5" customHeight="1">
      <c r="B210" s="232"/>
      <c r="C210" s="233"/>
      <c r="D210" s="233"/>
      <c r="E210" s="234" t="s">
        <v>22</v>
      </c>
      <c r="F210" s="250" t="s">
        <v>277</v>
      </c>
      <c r="G210" s="233"/>
      <c r="H210" s="233"/>
      <c r="I210" s="233"/>
      <c r="J210" s="233"/>
      <c r="K210" s="237">
        <v>99.340000000000003</v>
      </c>
      <c r="L210" s="233"/>
      <c r="M210" s="233"/>
      <c r="N210" s="233"/>
      <c r="O210" s="233"/>
      <c r="P210" s="233"/>
      <c r="Q210" s="233"/>
      <c r="R210" s="238"/>
      <c r="T210" s="239"/>
      <c r="U210" s="233"/>
      <c r="V210" s="233"/>
      <c r="W210" s="233"/>
      <c r="X210" s="233"/>
      <c r="Y210" s="233"/>
      <c r="Z210" s="233"/>
      <c r="AA210" s="240"/>
      <c r="AT210" s="241" t="s">
        <v>160</v>
      </c>
      <c r="AU210" s="241" t="s">
        <v>106</v>
      </c>
      <c r="AV210" s="10" t="s">
        <v>106</v>
      </c>
      <c r="AW210" s="10" t="s">
        <v>34</v>
      </c>
      <c r="AX210" s="10" t="s">
        <v>76</v>
      </c>
      <c r="AY210" s="241" t="s">
        <v>151</v>
      </c>
    </row>
    <row r="211" s="10" customFormat="1" ht="25.5" customHeight="1">
      <c r="B211" s="232"/>
      <c r="C211" s="233"/>
      <c r="D211" s="233"/>
      <c r="E211" s="234" t="s">
        <v>22</v>
      </c>
      <c r="F211" s="250" t="s">
        <v>278</v>
      </c>
      <c r="G211" s="233"/>
      <c r="H211" s="233"/>
      <c r="I211" s="233"/>
      <c r="J211" s="233"/>
      <c r="K211" s="237">
        <v>11.144</v>
      </c>
      <c r="L211" s="233"/>
      <c r="M211" s="233"/>
      <c r="N211" s="233"/>
      <c r="O211" s="233"/>
      <c r="P211" s="233"/>
      <c r="Q211" s="233"/>
      <c r="R211" s="238"/>
      <c r="T211" s="239"/>
      <c r="U211" s="233"/>
      <c r="V211" s="233"/>
      <c r="W211" s="233"/>
      <c r="X211" s="233"/>
      <c r="Y211" s="233"/>
      <c r="Z211" s="233"/>
      <c r="AA211" s="240"/>
      <c r="AT211" s="241" t="s">
        <v>160</v>
      </c>
      <c r="AU211" s="241" t="s">
        <v>106</v>
      </c>
      <c r="AV211" s="10" t="s">
        <v>106</v>
      </c>
      <c r="AW211" s="10" t="s">
        <v>34</v>
      </c>
      <c r="AX211" s="10" t="s">
        <v>76</v>
      </c>
      <c r="AY211" s="241" t="s">
        <v>151</v>
      </c>
    </row>
    <row r="212" s="12" customFormat="1" ht="16.5" customHeight="1">
      <c r="B212" s="251"/>
      <c r="C212" s="252"/>
      <c r="D212" s="252"/>
      <c r="E212" s="253" t="s">
        <v>22</v>
      </c>
      <c r="F212" s="254" t="s">
        <v>175</v>
      </c>
      <c r="G212" s="252"/>
      <c r="H212" s="252"/>
      <c r="I212" s="252"/>
      <c r="J212" s="252"/>
      <c r="K212" s="255">
        <v>110.484</v>
      </c>
      <c r="L212" s="252"/>
      <c r="M212" s="252"/>
      <c r="N212" s="252"/>
      <c r="O212" s="252"/>
      <c r="P212" s="252"/>
      <c r="Q212" s="252"/>
      <c r="R212" s="256"/>
      <c r="T212" s="257"/>
      <c r="U212" s="252"/>
      <c r="V212" s="252"/>
      <c r="W212" s="252"/>
      <c r="X212" s="252"/>
      <c r="Y212" s="252"/>
      <c r="Z212" s="252"/>
      <c r="AA212" s="258"/>
      <c r="AT212" s="259" t="s">
        <v>160</v>
      </c>
      <c r="AU212" s="259" t="s">
        <v>106</v>
      </c>
      <c r="AV212" s="12" t="s">
        <v>176</v>
      </c>
      <c r="AW212" s="12" t="s">
        <v>34</v>
      </c>
      <c r="AX212" s="12" t="s">
        <v>76</v>
      </c>
      <c r="AY212" s="259" t="s">
        <v>151</v>
      </c>
    </row>
    <row r="213" s="10" customFormat="1" ht="38.25" customHeight="1">
      <c r="B213" s="232"/>
      <c r="C213" s="233"/>
      <c r="D213" s="233"/>
      <c r="E213" s="234" t="s">
        <v>22</v>
      </c>
      <c r="F213" s="250" t="s">
        <v>279</v>
      </c>
      <c r="G213" s="233"/>
      <c r="H213" s="233"/>
      <c r="I213" s="233"/>
      <c r="J213" s="233"/>
      <c r="K213" s="237">
        <v>2.2200000000000002</v>
      </c>
      <c r="L213" s="233"/>
      <c r="M213" s="233"/>
      <c r="N213" s="233"/>
      <c r="O213" s="233"/>
      <c r="P213" s="233"/>
      <c r="Q213" s="233"/>
      <c r="R213" s="238"/>
      <c r="T213" s="239"/>
      <c r="U213" s="233"/>
      <c r="V213" s="233"/>
      <c r="W213" s="233"/>
      <c r="X213" s="233"/>
      <c r="Y213" s="233"/>
      <c r="Z213" s="233"/>
      <c r="AA213" s="240"/>
      <c r="AT213" s="241" t="s">
        <v>160</v>
      </c>
      <c r="AU213" s="241" t="s">
        <v>106</v>
      </c>
      <c r="AV213" s="10" t="s">
        <v>106</v>
      </c>
      <c r="AW213" s="10" t="s">
        <v>34</v>
      </c>
      <c r="AX213" s="10" t="s">
        <v>76</v>
      </c>
      <c r="AY213" s="241" t="s">
        <v>151</v>
      </c>
    </row>
    <row r="214" s="10" customFormat="1" ht="38.25" customHeight="1">
      <c r="B214" s="232"/>
      <c r="C214" s="233"/>
      <c r="D214" s="233"/>
      <c r="E214" s="234" t="s">
        <v>22</v>
      </c>
      <c r="F214" s="250" t="s">
        <v>280</v>
      </c>
      <c r="G214" s="233"/>
      <c r="H214" s="233"/>
      <c r="I214" s="233"/>
      <c r="J214" s="233"/>
      <c r="K214" s="237">
        <v>4.4790000000000001</v>
      </c>
      <c r="L214" s="233"/>
      <c r="M214" s="233"/>
      <c r="N214" s="233"/>
      <c r="O214" s="233"/>
      <c r="P214" s="233"/>
      <c r="Q214" s="233"/>
      <c r="R214" s="238"/>
      <c r="T214" s="239"/>
      <c r="U214" s="233"/>
      <c r="V214" s="233"/>
      <c r="W214" s="233"/>
      <c r="X214" s="233"/>
      <c r="Y214" s="233"/>
      <c r="Z214" s="233"/>
      <c r="AA214" s="240"/>
      <c r="AT214" s="241" t="s">
        <v>160</v>
      </c>
      <c r="AU214" s="241" t="s">
        <v>106</v>
      </c>
      <c r="AV214" s="10" t="s">
        <v>106</v>
      </c>
      <c r="AW214" s="10" t="s">
        <v>34</v>
      </c>
      <c r="AX214" s="10" t="s">
        <v>76</v>
      </c>
      <c r="AY214" s="241" t="s">
        <v>151</v>
      </c>
    </row>
    <row r="215" s="12" customFormat="1" ht="16.5" customHeight="1">
      <c r="B215" s="251"/>
      <c r="C215" s="252"/>
      <c r="D215" s="252"/>
      <c r="E215" s="253" t="s">
        <v>22</v>
      </c>
      <c r="F215" s="254" t="s">
        <v>175</v>
      </c>
      <c r="G215" s="252"/>
      <c r="H215" s="252"/>
      <c r="I215" s="252"/>
      <c r="J215" s="252"/>
      <c r="K215" s="255">
        <v>6.6989999999999998</v>
      </c>
      <c r="L215" s="252"/>
      <c r="M215" s="252"/>
      <c r="N215" s="252"/>
      <c r="O215" s="252"/>
      <c r="P215" s="252"/>
      <c r="Q215" s="252"/>
      <c r="R215" s="256"/>
      <c r="T215" s="257"/>
      <c r="U215" s="252"/>
      <c r="V215" s="252"/>
      <c r="W215" s="252"/>
      <c r="X215" s="252"/>
      <c r="Y215" s="252"/>
      <c r="Z215" s="252"/>
      <c r="AA215" s="258"/>
      <c r="AT215" s="259" t="s">
        <v>160</v>
      </c>
      <c r="AU215" s="259" t="s">
        <v>106</v>
      </c>
      <c r="AV215" s="12" t="s">
        <v>176</v>
      </c>
      <c r="AW215" s="12" t="s">
        <v>34</v>
      </c>
      <c r="AX215" s="12" t="s">
        <v>76</v>
      </c>
      <c r="AY215" s="259" t="s">
        <v>151</v>
      </c>
    </row>
    <row r="216" s="13" customFormat="1" ht="16.5" customHeight="1">
      <c r="B216" s="260"/>
      <c r="C216" s="261"/>
      <c r="D216" s="261"/>
      <c r="E216" s="262" t="s">
        <v>22</v>
      </c>
      <c r="F216" s="263" t="s">
        <v>179</v>
      </c>
      <c r="G216" s="261"/>
      <c r="H216" s="261"/>
      <c r="I216" s="261"/>
      <c r="J216" s="261"/>
      <c r="K216" s="264">
        <v>117.18300000000001</v>
      </c>
      <c r="L216" s="261"/>
      <c r="M216" s="261"/>
      <c r="N216" s="261"/>
      <c r="O216" s="261"/>
      <c r="P216" s="261"/>
      <c r="Q216" s="261"/>
      <c r="R216" s="265"/>
      <c r="T216" s="266"/>
      <c r="U216" s="261"/>
      <c r="V216" s="261"/>
      <c r="W216" s="261"/>
      <c r="X216" s="261"/>
      <c r="Y216" s="261"/>
      <c r="Z216" s="261"/>
      <c r="AA216" s="267"/>
      <c r="AT216" s="268" t="s">
        <v>160</v>
      </c>
      <c r="AU216" s="268" t="s">
        <v>106</v>
      </c>
      <c r="AV216" s="13" t="s">
        <v>157</v>
      </c>
      <c r="AW216" s="13" t="s">
        <v>34</v>
      </c>
      <c r="AX216" s="13" t="s">
        <v>84</v>
      </c>
      <c r="AY216" s="268" t="s">
        <v>151</v>
      </c>
    </row>
    <row r="217" s="1" customFormat="1" ht="16.5" customHeight="1">
      <c r="B217" s="48"/>
      <c r="C217" s="271" t="s">
        <v>285</v>
      </c>
      <c r="D217" s="271" t="s">
        <v>263</v>
      </c>
      <c r="E217" s="272" t="s">
        <v>286</v>
      </c>
      <c r="F217" s="273" t="s">
        <v>287</v>
      </c>
      <c r="G217" s="273"/>
      <c r="H217" s="273"/>
      <c r="I217" s="273"/>
      <c r="J217" s="274" t="s">
        <v>251</v>
      </c>
      <c r="K217" s="275">
        <v>27.050000000000001</v>
      </c>
      <c r="L217" s="276">
        <v>0</v>
      </c>
      <c r="M217" s="277"/>
      <c r="N217" s="278">
        <f>ROUND(L217*K217,2)</f>
        <v>0</v>
      </c>
      <c r="O217" s="228"/>
      <c r="P217" s="228"/>
      <c r="Q217" s="228"/>
      <c r="R217" s="50"/>
      <c r="T217" s="229" t="s">
        <v>22</v>
      </c>
      <c r="U217" s="58" t="s">
        <v>41</v>
      </c>
      <c r="V217" s="49"/>
      <c r="W217" s="230">
        <f>V217*K217</f>
        <v>0</v>
      </c>
      <c r="X217" s="230">
        <v>1</v>
      </c>
      <c r="Y217" s="230">
        <f>X217*K217</f>
        <v>27.050000000000001</v>
      </c>
      <c r="Z217" s="230">
        <v>0</v>
      </c>
      <c r="AA217" s="231">
        <f>Z217*K217</f>
        <v>0</v>
      </c>
      <c r="AR217" s="24" t="s">
        <v>240</v>
      </c>
      <c r="AT217" s="24" t="s">
        <v>263</v>
      </c>
      <c r="AU217" s="24" t="s">
        <v>106</v>
      </c>
      <c r="AY217" s="24" t="s">
        <v>151</v>
      </c>
      <c r="BE217" s="144">
        <f>IF(U217="základní",N217,0)</f>
        <v>0</v>
      </c>
      <c r="BF217" s="144">
        <f>IF(U217="snížená",N217,0)</f>
        <v>0</v>
      </c>
      <c r="BG217" s="144">
        <f>IF(U217="zákl. přenesená",N217,0)</f>
        <v>0</v>
      </c>
      <c r="BH217" s="144">
        <f>IF(U217="sníž. přenesená",N217,0)</f>
        <v>0</v>
      </c>
      <c r="BI217" s="144">
        <f>IF(U217="nulová",N217,0)</f>
        <v>0</v>
      </c>
      <c r="BJ217" s="24" t="s">
        <v>84</v>
      </c>
      <c r="BK217" s="144">
        <f>ROUND(L217*K217,2)</f>
        <v>0</v>
      </c>
      <c r="BL217" s="24" t="s">
        <v>157</v>
      </c>
      <c r="BM217" s="24" t="s">
        <v>288</v>
      </c>
    </row>
    <row r="218" s="10" customFormat="1" ht="16.5" customHeight="1">
      <c r="B218" s="232"/>
      <c r="C218" s="233"/>
      <c r="D218" s="233"/>
      <c r="E218" s="234" t="s">
        <v>22</v>
      </c>
      <c r="F218" s="235" t="s">
        <v>289</v>
      </c>
      <c r="G218" s="236"/>
      <c r="H218" s="236"/>
      <c r="I218" s="236"/>
      <c r="J218" s="233"/>
      <c r="K218" s="237">
        <v>13.525</v>
      </c>
      <c r="L218" s="233"/>
      <c r="M218" s="233"/>
      <c r="N218" s="233"/>
      <c r="O218" s="233"/>
      <c r="P218" s="233"/>
      <c r="Q218" s="233"/>
      <c r="R218" s="238"/>
      <c r="T218" s="239"/>
      <c r="U218" s="233"/>
      <c r="V218" s="233"/>
      <c r="W218" s="233"/>
      <c r="X218" s="233"/>
      <c r="Y218" s="233"/>
      <c r="Z218" s="233"/>
      <c r="AA218" s="240"/>
      <c r="AT218" s="241" t="s">
        <v>160</v>
      </c>
      <c r="AU218" s="241" t="s">
        <v>106</v>
      </c>
      <c r="AV218" s="10" t="s">
        <v>106</v>
      </c>
      <c r="AW218" s="10" t="s">
        <v>34</v>
      </c>
      <c r="AX218" s="10" t="s">
        <v>84</v>
      </c>
      <c r="AY218" s="241" t="s">
        <v>151</v>
      </c>
    </row>
    <row r="219" s="1" customFormat="1" ht="38.25" customHeight="1">
      <c r="B219" s="48"/>
      <c r="C219" s="221" t="s">
        <v>290</v>
      </c>
      <c r="D219" s="221" t="s">
        <v>153</v>
      </c>
      <c r="E219" s="222" t="s">
        <v>291</v>
      </c>
      <c r="F219" s="223" t="s">
        <v>292</v>
      </c>
      <c r="G219" s="223"/>
      <c r="H219" s="223"/>
      <c r="I219" s="223"/>
      <c r="J219" s="224" t="s">
        <v>201</v>
      </c>
      <c r="K219" s="225">
        <v>12.300000000000001</v>
      </c>
      <c r="L219" s="226">
        <v>0</v>
      </c>
      <c r="M219" s="227"/>
      <c r="N219" s="228">
        <f>ROUND(L219*K219,2)</f>
        <v>0</v>
      </c>
      <c r="O219" s="228"/>
      <c r="P219" s="228"/>
      <c r="Q219" s="228"/>
      <c r="R219" s="50"/>
      <c r="T219" s="229" t="s">
        <v>22</v>
      </c>
      <c r="U219" s="58" t="s">
        <v>41</v>
      </c>
      <c r="V219" s="49"/>
      <c r="W219" s="230">
        <f>V219*K219</f>
        <v>0</v>
      </c>
      <c r="X219" s="230">
        <v>0.01</v>
      </c>
      <c r="Y219" s="230">
        <f>X219*K219</f>
        <v>0.12300000000000001</v>
      </c>
      <c r="Z219" s="230">
        <v>0</v>
      </c>
      <c r="AA219" s="231">
        <f>Z219*K219</f>
        <v>0</v>
      </c>
      <c r="AR219" s="24" t="s">
        <v>157</v>
      </c>
      <c r="AT219" s="24" t="s">
        <v>153</v>
      </c>
      <c r="AU219" s="24" t="s">
        <v>106</v>
      </c>
      <c r="AY219" s="24" t="s">
        <v>151</v>
      </c>
      <c r="BE219" s="144">
        <f>IF(U219="základní",N219,0)</f>
        <v>0</v>
      </c>
      <c r="BF219" s="144">
        <f>IF(U219="snížená",N219,0)</f>
        <v>0</v>
      </c>
      <c r="BG219" s="144">
        <f>IF(U219="zákl. přenesená",N219,0)</f>
        <v>0</v>
      </c>
      <c r="BH219" s="144">
        <f>IF(U219="sníž. přenesená",N219,0)</f>
        <v>0</v>
      </c>
      <c r="BI219" s="144">
        <f>IF(U219="nulová",N219,0)</f>
        <v>0</v>
      </c>
      <c r="BJ219" s="24" t="s">
        <v>84</v>
      </c>
      <c r="BK219" s="144">
        <f>ROUND(L219*K219,2)</f>
        <v>0</v>
      </c>
      <c r="BL219" s="24" t="s">
        <v>157</v>
      </c>
      <c r="BM219" s="24" t="s">
        <v>293</v>
      </c>
    </row>
    <row r="220" s="10" customFormat="1" ht="16.5" customHeight="1">
      <c r="B220" s="232"/>
      <c r="C220" s="233"/>
      <c r="D220" s="233"/>
      <c r="E220" s="234" t="s">
        <v>22</v>
      </c>
      <c r="F220" s="235" t="s">
        <v>294</v>
      </c>
      <c r="G220" s="236"/>
      <c r="H220" s="236"/>
      <c r="I220" s="236"/>
      <c r="J220" s="233"/>
      <c r="K220" s="237">
        <v>12.300000000000001</v>
      </c>
      <c r="L220" s="233"/>
      <c r="M220" s="233"/>
      <c r="N220" s="233"/>
      <c r="O220" s="233"/>
      <c r="P220" s="233"/>
      <c r="Q220" s="233"/>
      <c r="R220" s="238"/>
      <c r="T220" s="239"/>
      <c r="U220" s="233"/>
      <c r="V220" s="233"/>
      <c r="W220" s="233"/>
      <c r="X220" s="233"/>
      <c r="Y220" s="233"/>
      <c r="Z220" s="233"/>
      <c r="AA220" s="240"/>
      <c r="AT220" s="241" t="s">
        <v>160</v>
      </c>
      <c r="AU220" s="241" t="s">
        <v>106</v>
      </c>
      <c r="AV220" s="10" t="s">
        <v>106</v>
      </c>
      <c r="AW220" s="10" t="s">
        <v>34</v>
      </c>
      <c r="AX220" s="10" t="s">
        <v>84</v>
      </c>
      <c r="AY220" s="241" t="s">
        <v>151</v>
      </c>
    </row>
    <row r="221" s="1" customFormat="1" ht="16.5" customHeight="1">
      <c r="B221" s="48"/>
      <c r="C221" s="271" t="s">
        <v>295</v>
      </c>
      <c r="D221" s="271" t="s">
        <v>263</v>
      </c>
      <c r="E221" s="272" t="s">
        <v>296</v>
      </c>
      <c r="F221" s="273" t="s">
        <v>297</v>
      </c>
      <c r="G221" s="273"/>
      <c r="H221" s="273"/>
      <c r="I221" s="273"/>
      <c r="J221" s="274" t="s">
        <v>298</v>
      </c>
      <c r="K221" s="275">
        <v>10</v>
      </c>
      <c r="L221" s="276">
        <v>0</v>
      </c>
      <c r="M221" s="277"/>
      <c r="N221" s="278">
        <f>ROUND(L221*K221,2)</f>
        <v>0</v>
      </c>
      <c r="O221" s="228"/>
      <c r="P221" s="228"/>
      <c r="Q221" s="228"/>
      <c r="R221" s="50"/>
      <c r="T221" s="229" t="s">
        <v>22</v>
      </c>
      <c r="U221" s="58" t="s">
        <v>41</v>
      </c>
      <c r="V221" s="49"/>
      <c r="W221" s="230">
        <f>V221*K221</f>
        <v>0</v>
      </c>
      <c r="X221" s="230">
        <v>1.0000000000000001E-05</v>
      </c>
      <c r="Y221" s="230">
        <f>X221*K221</f>
        <v>0.00010000000000000001</v>
      </c>
      <c r="Z221" s="230">
        <v>0</v>
      </c>
      <c r="AA221" s="231">
        <f>Z221*K221</f>
        <v>0</v>
      </c>
      <c r="AR221" s="24" t="s">
        <v>240</v>
      </c>
      <c r="AT221" s="24" t="s">
        <v>263</v>
      </c>
      <c r="AU221" s="24" t="s">
        <v>106</v>
      </c>
      <c r="AY221" s="24" t="s">
        <v>151</v>
      </c>
      <c r="BE221" s="144">
        <f>IF(U221="základní",N221,0)</f>
        <v>0</v>
      </c>
      <c r="BF221" s="144">
        <f>IF(U221="snížená",N221,0)</f>
        <v>0</v>
      </c>
      <c r="BG221" s="144">
        <f>IF(U221="zákl. přenesená",N221,0)</f>
        <v>0</v>
      </c>
      <c r="BH221" s="144">
        <f>IF(U221="sníž. přenesená",N221,0)</f>
        <v>0</v>
      </c>
      <c r="BI221" s="144">
        <f>IF(U221="nulová",N221,0)</f>
        <v>0</v>
      </c>
      <c r="BJ221" s="24" t="s">
        <v>84</v>
      </c>
      <c r="BK221" s="144">
        <f>ROUND(L221*K221,2)</f>
        <v>0</v>
      </c>
      <c r="BL221" s="24" t="s">
        <v>157</v>
      </c>
      <c r="BM221" s="24" t="s">
        <v>299</v>
      </c>
    </row>
    <row r="222" s="1" customFormat="1" ht="25.5" customHeight="1">
      <c r="B222" s="48"/>
      <c r="C222" s="271" t="s">
        <v>300</v>
      </c>
      <c r="D222" s="271" t="s">
        <v>263</v>
      </c>
      <c r="E222" s="272" t="s">
        <v>301</v>
      </c>
      <c r="F222" s="273" t="s">
        <v>302</v>
      </c>
      <c r="G222" s="273"/>
      <c r="H222" s="273"/>
      <c r="I222" s="273"/>
      <c r="J222" s="274" t="s">
        <v>156</v>
      </c>
      <c r="K222" s="275">
        <v>50.896000000000001</v>
      </c>
      <c r="L222" s="276">
        <v>0</v>
      </c>
      <c r="M222" s="277"/>
      <c r="N222" s="278">
        <f>ROUND(L222*K222,2)</f>
        <v>0</v>
      </c>
      <c r="O222" s="228"/>
      <c r="P222" s="228"/>
      <c r="Q222" s="228"/>
      <c r="R222" s="50"/>
      <c r="T222" s="229" t="s">
        <v>22</v>
      </c>
      <c r="U222" s="58" t="s">
        <v>41</v>
      </c>
      <c r="V222" s="49"/>
      <c r="W222" s="230">
        <f>V222*K222</f>
        <v>0</v>
      </c>
      <c r="X222" s="230">
        <v>0.00020000000000000001</v>
      </c>
      <c r="Y222" s="230">
        <f>X222*K222</f>
        <v>0.010179200000000001</v>
      </c>
      <c r="Z222" s="230">
        <v>0</v>
      </c>
      <c r="AA222" s="231">
        <f>Z222*K222</f>
        <v>0</v>
      </c>
      <c r="AR222" s="24" t="s">
        <v>240</v>
      </c>
      <c r="AT222" s="24" t="s">
        <v>263</v>
      </c>
      <c r="AU222" s="24" t="s">
        <v>106</v>
      </c>
      <c r="AY222" s="24" t="s">
        <v>151</v>
      </c>
      <c r="BE222" s="144">
        <f>IF(U222="základní",N222,0)</f>
        <v>0</v>
      </c>
      <c r="BF222" s="144">
        <f>IF(U222="snížená",N222,0)</f>
        <v>0</v>
      </c>
      <c r="BG222" s="144">
        <f>IF(U222="zákl. přenesená",N222,0)</f>
        <v>0</v>
      </c>
      <c r="BH222" s="144">
        <f>IF(U222="sníž. přenesená",N222,0)</f>
        <v>0</v>
      </c>
      <c r="BI222" s="144">
        <f>IF(U222="nulová",N222,0)</f>
        <v>0</v>
      </c>
      <c r="BJ222" s="24" t="s">
        <v>84</v>
      </c>
      <c r="BK222" s="144">
        <f>ROUND(L222*K222,2)</f>
        <v>0</v>
      </c>
      <c r="BL222" s="24" t="s">
        <v>157</v>
      </c>
      <c r="BM222" s="24" t="s">
        <v>303</v>
      </c>
    </row>
    <row r="223" s="10" customFormat="1" ht="25.5" customHeight="1">
      <c r="B223" s="232"/>
      <c r="C223" s="233"/>
      <c r="D223" s="233"/>
      <c r="E223" s="234" t="s">
        <v>22</v>
      </c>
      <c r="F223" s="235" t="s">
        <v>304</v>
      </c>
      <c r="G223" s="236"/>
      <c r="H223" s="236"/>
      <c r="I223" s="236"/>
      <c r="J223" s="233"/>
      <c r="K223" s="237">
        <v>44.896000000000001</v>
      </c>
      <c r="L223" s="233"/>
      <c r="M223" s="233"/>
      <c r="N223" s="233"/>
      <c r="O223" s="233"/>
      <c r="P223" s="233"/>
      <c r="Q223" s="233"/>
      <c r="R223" s="238"/>
      <c r="T223" s="239"/>
      <c r="U223" s="233"/>
      <c r="V223" s="233"/>
      <c r="W223" s="233"/>
      <c r="X223" s="233"/>
      <c r="Y223" s="233"/>
      <c r="Z223" s="233"/>
      <c r="AA223" s="240"/>
      <c r="AT223" s="241" t="s">
        <v>160</v>
      </c>
      <c r="AU223" s="241" t="s">
        <v>106</v>
      </c>
      <c r="AV223" s="10" t="s">
        <v>106</v>
      </c>
      <c r="AW223" s="10" t="s">
        <v>34</v>
      </c>
      <c r="AX223" s="10" t="s">
        <v>76</v>
      </c>
      <c r="AY223" s="241" t="s">
        <v>151</v>
      </c>
    </row>
    <row r="224" s="10" customFormat="1" ht="16.5" customHeight="1">
      <c r="B224" s="232"/>
      <c r="C224" s="233"/>
      <c r="D224" s="233"/>
      <c r="E224" s="234" t="s">
        <v>22</v>
      </c>
      <c r="F224" s="250" t="s">
        <v>305</v>
      </c>
      <c r="G224" s="233"/>
      <c r="H224" s="233"/>
      <c r="I224" s="233"/>
      <c r="J224" s="233"/>
      <c r="K224" s="237">
        <v>6</v>
      </c>
      <c r="L224" s="233"/>
      <c r="M224" s="233"/>
      <c r="N224" s="233"/>
      <c r="O224" s="233"/>
      <c r="P224" s="233"/>
      <c r="Q224" s="233"/>
      <c r="R224" s="238"/>
      <c r="T224" s="239"/>
      <c r="U224" s="233"/>
      <c r="V224" s="233"/>
      <c r="W224" s="233"/>
      <c r="X224" s="233"/>
      <c r="Y224" s="233"/>
      <c r="Z224" s="233"/>
      <c r="AA224" s="240"/>
      <c r="AT224" s="241" t="s">
        <v>160</v>
      </c>
      <c r="AU224" s="241" t="s">
        <v>106</v>
      </c>
      <c r="AV224" s="10" t="s">
        <v>106</v>
      </c>
      <c r="AW224" s="10" t="s">
        <v>34</v>
      </c>
      <c r="AX224" s="10" t="s">
        <v>76</v>
      </c>
      <c r="AY224" s="241" t="s">
        <v>151</v>
      </c>
    </row>
    <row r="225" s="13" customFormat="1" ht="16.5" customHeight="1">
      <c r="B225" s="260"/>
      <c r="C225" s="261"/>
      <c r="D225" s="261"/>
      <c r="E225" s="262" t="s">
        <v>22</v>
      </c>
      <c r="F225" s="263" t="s">
        <v>179</v>
      </c>
      <c r="G225" s="261"/>
      <c r="H225" s="261"/>
      <c r="I225" s="261"/>
      <c r="J225" s="261"/>
      <c r="K225" s="264">
        <v>50.896000000000001</v>
      </c>
      <c r="L225" s="261"/>
      <c r="M225" s="261"/>
      <c r="N225" s="261"/>
      <c r="O225" s="261"/>
      <c r="P225" s="261"/>
      <c r="Q225" s="261"/>
      <c r="R225" s="265"/>
      <c r="T225" s="266"/>
      <c r="U225" s="261"/>
      <c r="V225" s="261"/>
      <c r="W225" s="261"/>
      <c r="X225" s="261"/>
      <c r="Y225" s="261"/>
      <c r="Z225" s="261"/>
      <c r="AA225" s="267"/>
      <c r="AT225" s="268" t="s">
        <v>160</v>
      </c>
      <c r="AU225" s="268" t="s">
        <v>106</v>
      </c>
      <c r="AV225" s="13" t="s">
        <v>157</v>
      </c>
      <c r="AW225" s="13" t="s">
        <v>34</v>
      </c>
      <c r="AX225" s="13" t="s">
        <v>84</v>
      </c>
      <c r="AY225" s="268" t="s">
        <v>151</v>
      </c>
    </row>
    <row r="226" s="1" customFormat="1" ht="25.5" customHeight="1">
      <c r="B226" s="48"/>
      <c r="C226" s="271" t="s">
        <v>306</v>
      </c>
      <c r="D226" s="271" t="s">
        <v>263</v>
      </c>
      <c r="E226" s="272" t="s">
        <v>307</v>
      </c>
      <c r="F226" s="273" t="s">
        <v>308</v>
      </c>
      <c r="G226" s="273"/>
      <c r="H226" s="273"/>
      <c r="I226" s="273"/>
      <c r="J226" s="274" t="s">
        <v>298</v>
      </c>
      <c r="K226" s="275">
        <v>5</v>
      </c>
      <c r="L226" s="276">
        <v>0</v>
      </c>
      <c r="M226" s="277"/>
      <c r="N226" s="278">
        <f>ROUND(L226*K226,2)</f>
        <v>0</v>
      </c>
      <c r="O226" s="228"/>
      <c r="P226" s="228"/>
      <c r="Q226" s="228"/>
      <c r="R226" s="50"/>
      <c r="T226" s="229" t="s">
        <v>22</v>
      </c>
      <c r="U226" s="58" t="s">
        <v>41</v>
      </c>
      <c r="V226" s="49"/>
      <c r="W226" s="230">
        <f>V226*K226</f>
        <v>0</v>
      </c>
      <c r="X226" s="230">
        <v>0.010999999999999999</v>
      </c>
      <c r="Y226" s="230">
        <f>X226*K226</f>
        <v>0.054999999999999993</v>
      </c>
      <c r="Z226" s="230">
        <v>0</v>
      </c>
      <c r="AA226" s="231">
        <f>Z226*K226</f>
        <v>0</v>
      </c>
      <c r="AR226" s="24" t="s">
        <v>240</v>
      </c>
      <c r="AT226" s="24" t="s">
        <v>263</v>
      </c>
      <c r="AU226" s="24" t="s">
        <v>106</v>
      </c>
      <c r="AY226" s="24" t="s">
        <v>151</v>
      </c>
      <c r="BE226" s="144">
        <f>IF(U226="základní",N226,0)</f>
        <v>0</v>
      </c>
      <c r="BF226" s="144">
        <f>IF(U226="snížená",N226,0)</f>
        <v>0</v>
      </c>
      <c r="BG226" s="144">
        <f>IF(U226="zákl. přenesená",N226,0)</f>
        <v>0</v>
      </c>
      <c r="BH226" s="144">
        <f>IF(U226="sníž. přenesená",N226,0)</f>
        <v>0</v>
      </c>
      <c r="BI226" s="144">
        <f>IF(U226="nulová",N226,0)</f>
        <v>0</v>
      </c>
      <c r="BJ226" s="24" t="s">
        <v>84</v>
      </c>
      <c r="BK226" s="144">
        <f>ROUND(L226*K226,2)</f>
        <v>0</v>
      </c>
      <c r="BL226" s="24" t="s">
        <v>157</v>
      </c>
      <c r="BM226" s="24" t="s">
        <v>309</v>
      </c>
    </row>
    <row r="227" s="1" customFormat="1" ht="16.5" customHeight="1">
      <c r="B227" s="48"/>
      <c r="C227" s="271" t="s">
        <v>310</v>
      </c>
      <c r="D227" s="271" t="s">
        <v>263</v>
      </c>
      <c r="E227" s="272" t="s">
        <v>311</v>
      </c>
      <c r="F227" s="273" t="s">
        <v>312</v>
      </c>
      <c r="G227" s="273"/>
      <c r="H227" s="273"/>
      <c r="I227" s="273"/>
      <c r="J227" s="274" t="s">
        <v>298</v>
      </c>
      <c r="K227" s="275">
        <v>2</v>
      </c>
      <c r="L227" s="276">
        <v>0</v>
      </c>
      <c r="M227" s="277"/>
      <c r="N227" s="278">
        <f>ROUND(L227*K227,2)</f>
        <v>0</v>
      </c>
      <c r="O227" s="228"/>
      <c r="P227" s="228"/>
      <c r="Q227" s="228"/>
      <c r="R227" s="50"/>
      <c r="T227" s="229" t="s">
        <v>22</v>
      </c>
      <c r="U227" s="58" t="s">
        <v>41</v>
      </c>
      <c r="V227" s="49"/>
      <c r="W227" s="230">
        <f>V227*K227</f>
        <v>0</v>
      </c>
      <c r="X227" s="230">
        <v>0.0035000000000000001</v>
      </c>
      <c r="Y227" s="230">
        <f>X227*K227</f>
        <v>0.0070000000000000001</v>
      </c>
      <c r="Z227" s="230">
        <v>0</v>
      </c>
      <c r="AA227" s="231">
        <f>Z227*K227</f>
        <v>0</v>
      </c>
      <c r="AR227" s="24" t="s">
        <v>240</v>
      </c>
      <c r="AT227" s="24" t="s">
        <v>263</v>
      </c>
      <c r="AU227" s="24" t="s">
        <v>106</v>
      </c>
      <c r="AY227" s="24" t="s">
        <v>151</v>
      </c>
      <c r="BE227" s="144">
        <f>IF(U227="základní",N227,0)</f>
        <v>0</v>
      </c>
      <c r="BF227" s="144">
        <f>IF(U227="snížená",N227,0)</f>
        <v>0</v>
      </c>
      <c r="BG227" s="144">
        <f>IF(U227="zákl. přenesená",N227,0)</f>
        <v>0</v>
      </c>
      <c r="BH227" s="144">
        <f>IF(U227="sníž. přenesená",N227,0)</f>
        <v>0</v>
      </c>
      <c r="BI227" s="144">
        <f>IF(U227="nulová",N227,0)</f>
        <v>0</v>
      </c>
      <c r="BJ227" s="24" t="s">
        <v>84</v>
      </c>
      <c r="BK227" s="144">
        <f>ROUND(L227*K227,2)</f>
        <v>0</v>
      </c>
      <c r="BL227" s="24" t="s">
        <v>157</v>
      </c>
      <c r="BM227" s="24" t="s">
        <v>313</v>
      </c>
    </row>
    <row r="228" s="9" customFormat="1" ht="29.88" customHeight="1">
      <c r="B228" s="207"/>
      <c r="C228" s="208"/>
      <c r="D228" s="218" t="s">
        <v>120</v>
      </c>
      <c r="E228" s="218"/>
      <c r="F228" s="218"/>
      <c r="G228" s="218"/>
      <c r="H228" s="218"/>
      <c r="I228" s="218"/>
      <c r="J228" s="218"/>
      <c r="K228" s="218"/>
      <c r="L228" s="218"/>
      <c r="M228" s="218"/>
      <c r="N228" s="279">
        <f>BK228</f>
        <v>0</v>
      </c>
      <c r="O228" s="280"/>
      <c r="P228" s="280"/>
      <c r="Q228" s="280"/>
      <c r="R228" s="211"/>
      <c r="T228" s="212"/>
      <c r="U228" s="208"/>
      <c r="V228" s="208"/>
      <c r="W228" s="213">
        <f>SUM(W229:W237)</f>
        <v>0</v>
      </c>
      <c r="X228" s="208"/>
      <c r="Y228" s="213">
        <f>SUM(Y229:Y237)</f>
        <v>34.928194210000001</v>
      </c>
      <c r="Z228" s="208"/>
      <c r="AA228" s="214">
        <f>SUM(AA229:AA237)</f>
        <v>0</v>
      </c>
      <c r="AR228" s="215" t="s">
        <v>84</v>
      </c>
      <c r="AT228" s="216" t="s">
        <v>75</v>
      </c>
      <c r="AU228" s="216" t="s">
        <v>84</v>
      </c>
      <c r="AY228" s="215" t="s">
        <v>151</v>
      </c>
      <c r="BK228" s="217">
        <f>SUM(BK229:BK237)</f>
        <v>0</v>
      </c>
    </row>
    <row r="229" s="1" customFormat="1" ht="25.5" customHeight="1">
      <c r="B229" s="48"/>
      <c r="C229" s="221" t="s">
        <v>314</v>
      </c>
      <c r="D229" s="221" t="s">
        <v>153</v>
      </c>
      <c r="E229" s="222" t="s">
        <v>315</v>
      </c>
      <c r="F229" s="223" t="s">
        <v>316</v>
      </c>
      <c r="G229" s="223"/>
      <c r="H229" s="223"/>
      <c r="I229" s="223"/>
      <c r="J229" s="224" t="s">
        <v>169</v>
      </c>
      <c r="K229" s="225">
        <v>18.472999999999999</v>
      </c>
      <c r="L229" s="226">
        <v>0</v>
      </c>
      <c r="M229" s="227"/>
      <c r="N229" s="228">
        <f>ROUND(L229*K229,2)</f>
        <v>0</v>
      </c>
      <c r="O229" s="228"/>
      <c r="P229" s="228"/>
      <c r="Q229" s="228"/>
      <c r="R229" s="50"/>
      <c r="T229" s="229" t="s">
        <v>22</v>
      </c>
      <c r="U229" s="58" t="s">
        <v>41</v>
      </c>
      <c r="V229" s="49"/>
      <c r="W229" s="230">
        <f>V229*K229</f>
        <v>0</v>
      </c>
      <c r="X229" s="230">
        <v>1.8907700000000001</v>
      </c>
      <c r="Y229" s="230">
        <f>X229*K229</f>
        <v>34.928194210000001</v>
      </c>
      <c r="Z229" s="230">
        <v>0</v>
      </c>
      <c r="AA229" s="231">
        <f>Z229*K229</f>
        <v>0</v>
      </c>
      <c r="AR229" s="24" t="s">
        <v>157</v>
      </c>
      <c r="AT229" s="24" t="s">
        <v>153</v>
      </c>
      <c r="AU229" s="24" t="s">
        <v>106</v>
      </c>
      <c r="AY229" s="24" t="s">
        <v>151</v>
      </c>
      <c r="BE229" s="144">
        <f>IF(U229="základní",N229,0)</f>
        <v>0</v>
      </c>
      <c r="BF229" s="144">
        <f>IF(U229="snížená",N229,0)</f>
        <v>0</v>
      </c>
      <c r="BG229" s="144">
        <f>IF(U229="zákl. přenesená",N229,0)</f>
        <v>0</v>
      </c>
      <c r="BH229" s="144">
        <f>IF(U229="sníž. přenesená",N229,0)</f>
        <v>0</v>
      </c>
      <c r="BI229" s="144">
        <f>IF(U229="nulová",N229,0)</f>
        <v>0</v>
      </c>
      <c r="BJ229" s="24" t="s">
        <v>84</v>
      </c>
      <c r="BK229" s="144">
        <f>ROUND(L229*K229,2)</f>
        <v>0</v>
      </c>
      <c r="BL229" s="24" t="s">
        <v>157</v>
      </c>
      <c r="BM229" s="24" t="s">
        <v>317</v>
      </c>
    </row>
    <row r="230" s="10" customFormat="1" ht="16.5" customHeight="1">
      <c r="B230" s="232"/>
      <c r="C230" s="233"/>
      <c r="D230" s="233"/>
      <c r="E230" s="234" t="s">
        <v>22</v>
      </c>
      <c r="F230" s="235" t="s">
        <v>318</v>
      </c>
      <c r="G230" s="236"/>
      <c r="H230" s="236"/>
      <c r="I230" s="236"/>
      <c r="J230" s="233"/>
      <c r="K230" s="237">
        <v>12.852</v>
      </c>
      <c r="L230" s="233"/>
      <c r="M230" s="233"/>
      <c r="N230" s="233"/>
      <c r="O230" s="233"/>
      <c r="P230" s="233"/>
      <c r="Q230" s="233"/>
      <c r="R230" s="238"/>
      <c r="T230" s="239"/>
      <c r="U230" s="233"/>
      <c r="V230" s="233"/>
      <c r="W230" s="233"/>
      <c r="X230" s="233"/>
      <c r="Y230" s="233"/>
      <c r="Z230" s="233"/>
      <c r="AA230" s="240"/>
      <c r="AT230" s="241" t="s">
        <v>160</v>
      </c>
      <c r="AU230" s="241" t="s">
        <v>106</v>
      </c>
      <c r="AV230" s="10" t="s">
        <v>106</v>
      </c>
      <c r="AW230" s="10" t="s">
        <v>34</v>
      </c>
      <c r="AX230" s="10" t="s">
        <v>76</v>
      </c>
      <c r="AY230" s="241" t="s">
        <v>151</v>
      </c>
    </row>
    <row r="231" s="10" customFormat="1" ht="16.5" customHeight="1">
      <c r="B231" s="232"/>
      <c r="C231" s="233"/>
      <c r="D231" s="233"/>
      <c r="E231" s="234" t="s">
        <v>22</v>
      </c>
      <c r="F231" s="250" t="s">
        <v>319</v>
      </c>
      <c r="G231" s="233"/>
      <c r="H231" s="233"/>
      <c r="I231" s="233"/>
      <c r="J231" s="233"/>
      <c r="K231" s="237">
        <v>1.3620000000000001</v>
      </c>
      <c r="L231" s="233"/>
      <c r="M231" s="233"/>
      <c r="N231" s="233"/>
      <c r="O231" s="233"/>
      <c r="P231" s="233"/>
      <c r="Q231" s="233"/>
      <c r="R231" s="238"/>
      <c r="T231" s="239"/>
      <c r="U231" s="233"/>
      <c r="V231" s="233"/>
      <c r="W231" s="233"/>
      <c r="X231" s="233"/>
      <c r="Y231" s="233"/>
      <c r="Z231" s="233"/>
      <c r="AA231" s="240"/>
      <c r="AT231" s="241" t="s">
        <v>160</v>
      </c>
      <c r="AU231" s="241" t="s">
        <v>106</v>
      </c>
      <c r="AV231" s="10" t="s">
        <v>106</v>
      </c>
      <c r="AW231" s="10" t="s">
        <v>34</v>
      </c>
      <c r="AX231" s="10" t="s">
        <v>76</v>
      </c>
      <c r="AY231" s="241" t="s">
        <v>151</v>
      </c>
    </row>
    <row r="232" s="12" customFormat="1" ht="16.5" customHeight="1">
      <c r="B232" s="251"/>
      <c r="C232" s="252"/>
      <c r="D232" s="252"/>
      <c r="E232" s="253" t="s">
        <v>22</v>
      </c>
      <c r="F232" s="254" t="s">
        <v>175</v>
      </c>
      <c r="G232" s="252"/>
      <c r="H232" s="252"/>
      <c r="I232" s="252"/>
      <c r="J232" s="252"/>
      <c r="K232" s="255">
        <v>14.214</v>
      </c>
      <c r="L232" s="252"/>
      <c r="M232" s="252"/>
      <c r="N232" s="252"/>
      <c r="O232" s="252"/>
      <c r="P232" s="252"/>
      <c r="Q232" s="252"/>
      <c r="R232" s="256"/>
      <c r="T232" s="257"/>
      <c r="U232" s="252"/>
      <c r="V232" s="252"/>
      <c r="W232" s="252"/>
      <c r="X232" s="252"/>
      <c r="Y232" s="252"/>
      <c r="Z232" s="252"/>
      <c r="AA232" s="258"/>
      <c r="AT232" s="259" t="s">
        <v>160</v>
      </c>
      <c r="AU232" s="259" t="s">
        <v>106</v>
      </c>
      <c r="AV232" s="12" t="s">
        <v>176</v>
      </c>
      <c r="AW232" s="12" t="s">
        <v>34</v>
      </c>
      <c r="AX232" s="12" t="s">
        <v>76</v>
      </c>
      <c r="AY232" s="259" t="s">
        <v>151</v>
      </c>
    </row>
    <row r="233" s="10" customFormat="1" ht="25.5" customHeight="1">
      <c r="B233" s="232"/>
      <c r="C233" s="233"/>
      <c r="D233" s="233"/>
      <c r="E233" s="234" t="s">
        <v>22</v>
      </c>
      <c r="F233" s="250" t="s">
        <v>320</v>
      </c>
      <c r="G233" s="233"/>
      <c r="H233" s="233"/>
      <c r="I233" s="233"/>
      <c r="J233" s="233"/>
      <c r="K233" s="237">
        <v>0.52800000000000002</v>
      </c>
      <c r="L233" s="233"/>
      <c r="M233" s="233"/>
      <c r="N233" s="233"/>
      <c r="O233" s="233"/>
      <c r="P233" s="233"/>
      <c r="Q233" s="233"/>
      <c r="R233" s="238"/>
      <c r="T233" s="239"/>
      <c r="U233" s="233"/>
      <c r="V233" s="233"/>
      <c r="W233" s="233"/>
      <c r="X233" s="233"/>
      <c r="Y233" s="233"/>
      <c r="Z233" s="233"/>
      <c r="AA233" s="240"/>
      <c r="AT233" s="241" t="s">
        <v>160</v>
      </c>
      <c r="AU233" s="241" t="s">
        <v>106</v>
      </c>
      <c r="AV233" s="10" t="s">
        <v>106</v>
      </c>
      <c r="AW233" s="10" t="s">
        <v>34</v>
      </c>
      <c r="AX233" s="10" t="s">
        <v>76</v>
      </c>
      <c r="AY233" s="241" t="s">
        <v>151</v>
      </c>
    </row>
    <row r="234" s="10" customFormat="1" ht="25.5" customHeight="1">
      <c r="B234" s="232"/>
      <c r="C234" s="233"/>
      <c r="D234" s="233"/>
      <c r="E234" s="234" t="s">
        <v>22</v>
      </c>
      <c r="F234" s="250" t="s">
        <v>321</v>
      </c>
      <c r="G234" s="233"/>
      <c r="H234" s="233"/>
      <c r="I234" s="233"/>
      <c r="J234" s="233"/>
      <c r="K234" s="237">
        <v>0.96299999999999997</v>
      </c>
      <c r="L234" s="233"/>
      <c r="M234" s="233"/>
      <c r="N234" s="233"/>
      <c r="O234" s="233"/>
      <c r="P234" s="233"/>
      <c r="Q234" s="233"/>
      <c r="R234" s="238"/>
      <c r="T234" s="239"/>
      <c r="U234" s="233"/>
      <c r="V234" s="233"/>
      <c r="W234" s="233"/>
      <c r="X234" s="233"/>
      <c r="Y234" s="233"/>
      <c r="Z234" s="233"/>
      <c r="AA234" s="240"/>
      <c r="AT234" s="241" t="s">
        <v>160</v>
      </c>
      <c r="AU234" s="241" t="s">
        <v>106</v>
      </c>
      <c r="AV234" s="10" t="s">
        <v>106</v>
      </c>
      <c r="AW234" s="10" t="s">
        <v>34</v>
      </c>
      <c r="AX234" s="10" t="s">
        <v>76</v>
      </c>
      <c r="AY234" s="241" t="s">
        <v>151</v>
      </c>
    </row>
    <row r="235" s="12" customFormat="1" ht="16.5" customHeight="1">
      <c r="B235" s="251"/>
      <c r="C235" s="252"/>
      <c r="D235" s="252"/>
      <c r="E235" s="253" t="s">
        <v>22</v>
      </c>
      <c r="F235" s="254" t="s">
        <v>175</v>
      </c>
      <c r="G235" s="252"/>
      <c r="H235" s="252"/>
      <c r="I235" s="252"/>
      <c r="J235" s="252"/>
      <c r="K235" s="255">
        <v>1.4910000000000001</v>
      </c>
      <c r="L235" s="252"/>
      <c r="M235" s="252"/>
      <c r="N235" s="252"/>
      <c r="O235" s="252"/>
      <c r="P235" s="252"/>
      <c r="Q235" s="252"/>
      <c r="R235" s="256"/>
      <c r="T235" s="257"/>
      <c r="U235" s="252"/>
      <c r="V235" s="252"/>
      <c r="W235" s="252"/>
      <c r="X235" s="252"/>
      <c r="Y235" s="252"/>
      <c r="Z235" s="252"/>
      <c r="AA235" s="258"/>
      <c r="AT235" s="259" t="s">
        <v>160</v>
      </c>
      <c r="AU235" s="259" t="s">
        <v>106</v>
      </c>
      <c r="AV235" s="12" t="s">
        <v>176</v>
      </c>
      <c r="AW235" s="12" t="s">
        <v>34</v>
      </c>
      <c r="AX235" s="12" t="s">
        <v>76</v>
      </c>
      <c r="AY235" s="259" t="s">
        <v>151</v>
      </c>
    </row>
    <row r="236" s="10" customFormat="1" ht="16.5" customHeight="1">
      <c r="B236" s="232"/>
      <c r="C236" s="233"/>
      <c r="D236" s="233"/>
      <c r="E236" s="234" t="s">
        <v>22</v>
      </c>
      <c r="F236" s="250" t="s">
        <v>322</v>
      </c>
      <c r="G236" s="233"/>
      <c r="H236" s="233"/>
      <c r="I236" s="233"/>
      <c r="J236" s="233"/>
      <c r="K236" s="237">
        <v>2.7679999999999998</v>
      </c>
      <c r="L236" s="233"/>
      <c r="M236" s="233"/>
      <c r="N236" s="233"/>
      <c r="O236" s="233"/>
      <c r="P236" s="233"/>
      <c r="Q236" s="233"/>
      <c r="R236" s="238"/>
      <c r="T236" s="239"/>
      <c r="U236" s="233"/>
      <c r="V236" s="233"/>
      <c r="W236" s="233"/>
      <c r="X236" s="233"/>
      <c r="Y236" s="233"/>
      <c r="Z236" s="233"/>
      <c r="AA236" s="240"/>
      <c r="AT236" s="241" t="s">
        <v>160</v>
      </c>
      <c r="AU236" s="241" t="s">
        <v>106</v>
      </c>
      <c r="AV236" s="10" t="s">
        <v>106</v>
      </c>
      <c r="AW236" s="10" t="s">
        <v>34</v>
      </c>
      <c r="AX236" s="10" t="s">
        <v>76</v>
      </c>
      <c r="AY236" s="241" t="s">
        <v>151</v>
      </c>
    </row>
    <row r="237" s="13" customFormat="1" ht="16.5" customHeight="1">
      <c r="B237" s="260"/>
      <c r="C237" s="261"/>
      <c r="D237" s="261"/>
      <c r="E237" s="262" t="s">
        <v>22</v>
      </c>
      <c r="F237" s="263" t="s">
        <v>179</v>
      </c>
      <c r="G237" s="261"/>
      <c r="H237" s="261"/>
      <c r="I237" s="261"/>
      <c r="J237" s="261"/>
      <c r="K237" s="264">
        <v>18.472999999999999</v>
      </c>
      <c r="L237" s="261"/>
      <c r="M237" s="261"/>
      <c r="N237" s="261"/>
      <c r="O237" s="261"/>
      <c r="P237" s="261"/>
      <c r="Q237" s="261"/>
      <c r="R237" s="265"/>
      <c r="T237" s="266"/>
      <c r="U237" s="261"/>
      <c r="V237" s="261"/>
      <c r="W237" s="261"/>
      <c r="X237" s="261"/>
      <c r="Y237" s="261"/>
      <c r="Z237" s="261"/>
      <c r="AA237" s="267"/>
      <c r="AT237" s="268" t="s">
        <v>160</v>
      </c>
      <c r="AU237" s="268" t="s">
        <v>106</v>
      </c>
      <c r="AV237" s="13" t="s">
        <v>157</v>
      </c>
      <c r="AW237" s="13" t="s">
        <v>34</v>
      </c>
      <c r="AX237" s="13" t="s">
        <v>84</v>
      </c>
      <c r="AY237" s="268" t="s">
        <v>151</v>
      </c>
    </row>
    <row r="238" s="9" customFormat="1" ht="29.88" customHeight="1">
      <c r="B238" s="207"/>
      <c r="C238" s="208"/>
      <c r="D238" s="218" t="s">
        <v>121</v>
      </c>
      <c r="E238" s="218"/>
      <c r="F238" s="218"/>
      <c r="G238" s="218"/>
      <c r="H238" s="218"/>
      <c r="I238" s="218"/>
      <c r="J238" s="218"/>
      <c r="K238" s="218"/>
      <c r="L238" s="218"/>
      <c r="M238" s="218"/>
      <c r="N238" s="219">
        <f>BK238</f>
        <v>0</v>
      </c>
      <c r="O238" s="220"/>
      <c r="P238" s="220"/>
      <c r="Q238" s="220"/>
      <c r="R238" s="211"/>
      <c r="T238" s="212"/>
      <c r="U238" s="208"/>
      <c r="V238" s="208"/>
      <c r="W238" s="213">
        <f>SUM(W239:W240)</f>
        <v>0</v>
      </c>
      <c r="X238" s="208"/>
      <c r="Y238" s="213">
        <f>SUM(Y239:Y240)</f>
        <v>0.45495000000000008</v>
      </c>
      <c r="Z238" s="208"/>
      <c r="AA238" s="214">
        <f>SUM(AA239:AA240)</f>
        <v>0</v>
      </c>
      <c r="AR238" s="215" t="s">
        <v>84</v>
      </c>
      <c r="AT238" s="216" t="s">
        <v>75</v>
      </c>
      <c r="AU238" s="216" t="s">
        <v>84</v>
      </c>
      <c r="AY238" s="215" t="s">
        <v>151</v>
      </c>
      <c r="BK238" s="217">
        <f>SUM(BK239:BK240)</f>
        <v>0</v>
      </c>
    </row>
    <row r="239" s="1" customFormat="1" ht="25.5" customHeight="1">
      <c r="B239" s="48"/>
      <c r="C239" s="221" t="s">
        <v>323</v>
      </c>
      <c r="D239" s="221" t="s">
        <v>153</v>
      </c>
      <c r="E239" s="222" t="s">
        <v>324</v>
      </c>
      <c r="F239" s="223" t="s">
        <v>325</v>
      </c>
      <c r="G239" s="223"/>
      <c r="H239" s="223"/>
      <c r="I239" s="223"/>
      <c r="J239" s="224" t="s">
        <v>156</v>
      </c>
      <c r="K239" s="225">
        <v>5.4000000000000004</v>
      </c>
      <c r="L239" s="226">
        <v>0</v>
      </c>
      <c r="M239" s="227"/>
      <c r="N239" s="228">
        <f>ROUND(L239*K239,2)</f>
        <v>0</v>
      </c>
      <c r="O239" s="228"/>
      <c r="P239" s="228"/>
      <c r="Q239" s="228"/>
      <c r="R239" s="50"/>
      <c r="T239" s="229" t="s">
        <v>22</v>
      </c>
      <c r="U239" s="58" t="s">
        <v>41</v>
      </c>
      <c r="V239" s="49"/>
      <c r="W239" s="230">
        <f>V239*K239</f>
        <v>0</v>
      </c>
      <c r="X239" s="230">
        <v>0.084250000000000005</v>
      </c>
      <c r="Y239" s="230">
        <f>X239*K239</f>
        <v>0.45495000000000008</v>
      </c>
      <c r="Z239" s="230">
        <v>0</v>
      </c>
      <c r="AA239" s="231">
        <f>Z239*K239</f>
        <v>0</v>
      </c>
      <c r="AR239" s="24" t="s">
        <v>157</v>
      </c>
      <c r="AT239" s="24" t="s">
        <v>153</v>
      </c>
      <c r="AU239" s="24" t="s">
        <v>106</v>
      </c>
      <c r="AY239" s="24" t="s">
        <v>151</v>
      </c>
      <c r="BE239" s="144">
        <f>IF(U239="základní",N239,0)</f>
        <v>0</v>
      </c>
      <c r="BF239" s="144">
        <f>IF(U239="snížená",N239,0)</f>
        <v>0</v>
      </c>
      <c r="BG239" s="144">
        <f>IF(U239="zákl. přenesená",N239,0)</f>
        <v>0</v>
      </c>
      <c r="BH239" s="144">
        <f>IF(U239="sníž. přenesená",N239,0)</f>
        <v>0</v>
      </c>
      <c r="BI239" s="144">
        <f>IF(U239="nulová",N239,0)</f>
        <v>0</v>
      </c>
      <c r="BJ239" s="24" t="s">
        <v>84</v>
      </c>
      <c r="BK239" s="144">
        <f>ROUND(L239*K239,2)</f>
        <v>0</v>
      </c>
      <c r="BL239" s="24" t="s">
        <v>157</v>
      </c>
      <c r="BM239" s="24" t="s">
        <v>326</v>
      </c>
    </row>
    <row r="240" s="10" customFormat="1" ht="16.5" customHeight="1">
      <c r="B240" s="232"/>
      <c r="C240" s="233"/>
      <c r="D240" s="233"/>
      <c r="E240" s="234" t="s">
        <v>22</v>
      </c>
      <c r="F240" s="235" t="s">
        <v>327</v>
      </c>
      <c r="G240" s="236"/>
      <c r="H240" s="236"/>
      <c r="I240" s="236"/>
      <c r="J240" s="233"/>
      <c r="K240" s="237">
        <v>5.4000000000000004</v>
      </c>
      <c r="L240" s="233"/>
      <c r="M240" s="233"/>
      <c r="N240" s="233"/>
      <c r="O240" s="233"/>
      <c r="P240" s="233"/>
      <c r="Q240" s="233"/>
      <c r="R240" s="238"/>
      <c r="T240" s="239"/>
      <c r="U240" s="233"/>
      <c r="V240" s="233"/>
      <c r="W240" s="233"/>
      <c r="X240" s="233"/>
      <c r="Y240" s="233"/>
      <c r="Z240" s="233"/>
      <c r="AA240" s="240"/>
      <c r="AT240" s="241" t="s">
        <v>160</v>
      </c>
      <c r="AU240" s="241" t="s">
        <v>106</v>
      </c>
      <c r="AV240" s="10" t="s">
        <v>106</v>
      </c>
      <c r="AW240" s="10" t="s">
        <v>34</v>
      </c>
      <c r="AX240" s="10" t="s">
        <v>84</v>
      </c>
      <c r="AY240" s="241" t="s">
        <v>151</v>
      </c>
    </row>
    <row r="241" s="9" customFormat="1" ht="29.88" customHeight="1">
      <c r="B241" s="207"/>
      <c r="C241" s="208"/>
      <c r="D241" s="218" t="s">
        <v>122</v>
      </c>
      <c r="E241" s="218"/>
      <c r="F241" s="218"/>
      <c r="G241" s="218"/>
      <c r="H241" s="218"/>
      <c r="I241" s="218"/>
      <c r="J241" s="218"/>
      <c r="K241" s="218"/>
      <c r="L241" s="218"/>
      <c r="M241" s="218"/>
      <c r="N241" s="219">
        <f>BK241</f>
        <v>0</v>
      </c>
      <c r="O241" s="220"/>
      <c r="P241" s="220"/>
      <c r="Q241" s="220"/>
      <c r="R241" s="211"/>
      <c r="T241" s="212"/>
      <c r="U241" s="208"/>
      <c r="V241" s="208"/>
      <c r="W241" s="213">
        <f>SUM(W242:W312)</f>
        <v>0</v>
      </c>
      <c r="X241" s="208"/>
      <c r="Y241" s="213">
        <f>SUM(Y242:Y312)</f>
        <v>22.784804000000005</v>
      </c>
      <c r="Z241" s="208"/>
      <c r="AA241" s="214">
        <f>SUM(AA242:AA312)</f>
        <v>0</v>
      </c>
      <c r="AR241" s="215" t="s">
        <v>84</v>
      </c>
      <c r="AT241" s="216" t="s">
        <v>75</v>
      </c>
      <c r="AU241" s="216" t="s">
        <v>84</v>
      </c>
      <c r="AY241" s="215" t="s">
        <v>151</v>
      </c>
      <c r="BK241" s="217">
        <f>SUM(BK242:BK312)</f>
        <v>0</v>
      </c>
    </row>
    <row r="242" s="1" customFormat="1" ht="25.5" customHeight="1">
      <c r="B242" s="48"/>
      <c r="C242" s="221" t="s">
        <v>328</v>
      </c>
      <c r="D242" s="221" t="s">
        <v>153</v>
      </c>
      <c r="E242" s="222" t="s">
        <v>329</v>
      </c>
      <c r="F242" s="223" t="s">
        <v>330</v>
      </c>
      <c r="G242" s="223"/>
      <c r="H242" s="223"/>
      <c r="I242" s="223"/>
      <c r="J242" s="224" t="s">
        <v>331</v>
      </c>
      <c r="K242" s="225">
        <v>6</v>
      </c>
      <c r="L242" s="226">
        <v>0</v>
      </c>
      <c r="M242" s="227"/>
      <c r="N242" s="228">
        <f>ROUND(L242*K242,2)</f>
        <v>0</v>
      </c>
      <c r="O242" s="228"/>
      <c r="P242" s="228"/>
      <c r="Q242" s="228"/>
      <c r="R242" s="50"/>
      <c r="T242" s="229" t="s">
        <v>22</v>
      </c>
      <c r="U242" s="58" t="s">
        <v>41</v>
      </c>
      <c r="V242" s="49"/>
      <c r="W242" s="230">
        <f>V242*K242</f>
        <v>0</v>
      </c>
      <c r="X242" s="230">
        <v>0</v>
      </c>
      <c r="Y242" s="230">
        <f>X242*K242</f>
        <v>0</v>
      </c>
      <c r="Z242" s="230">
        <v>0</v>
      </c>
      <c r="AA242" s="231">
        <f>Z242*K242</f>
        <v>0</v>
      </c>
      <c r="AR242" s="24" t="s">
        <v>157</v>
      </c>
      <c r="AT242" s="24" t="s">
        <v>153</v>
      </c>
      <c r="AU242" s="24" t="s">
        <v>106</v>
      </c>
      <c r="AY242" s="24" t="s">
        <v>151</v>
      </c>
      <c r="BE242" s="144">
        <f>IF(U242="základní",N242,0)</f>
        <v>0</v>
      </c>
      <c r="BF242" s="144">
        <f>IF(U242="snížená",N242,0)</f>
        <v>0</v>
      </c>
      <c r="BG242" s="144">
        <f>IF(U242="zákl. přenesená",N242,0)</f>
        <v>0</v>
      </c>
      <c r="BH242" s="144">
        <f>IF(U242="sníž. přenesená",N242,0)</f>
        <v>0</v>
      </c>
      <c r="BI242" s="144">
        <f>IF(U242="nulová",N242,0)</f>
        <v>0</v>
      </c>
      <c r="BJ242" s="24" t="s">
        <v>84</v>
      </c>
      <c r="BK242" s="144">
        <f>ROUND(L242*K242,2)</f>
        <v>0</v>
      </c>
      <c r="BL242" s="24" t="s">
        <v>157</v>
      </c>
      <c r="BM242" s="24" t="s">
        <v>332</v>
      </c>
    </row>
    <row r="243" s="1" customFormat="1" ht="25.5" customHeight="1">
      <c r="B243" s="48"/>
      <c r="C243" s="221" t="s">
        <v>333</v>
      </c>
      <c r="D243" s="221" t="s">
        <v>153</v>
      </c>
      <c r="E243" s="222" t="s">
        <v>334</v>
      </c>
      <c r="F243" s="223" t="s">
        <v>335</v>
      </c>
      <c r="G243" s="223"/>
      <c r="H243" s="223"/>
      <c r="I243" s="223"/>
      <c r="J243" s="224" t="s">
        <v>331</v>
      </c>
      <c r="K243" s="225">
        <v>2</v>
      </c>
      <c r="L243" s="226">
        <v>0</v>
      </c>
      <c r="M243" s="227"/>
      <c r="N243" s="228">
        <f>ROUND(L243*K243,2)</f>
        <v>0</v>
      </c>
      <c r="O243" s="228"/>
      <c r="P243" s="228"/>
      <c r="Q243" s="228"/>
      <c r="R243" s="50"/>
      <c r="T243" s="229" t="s">
        <v>22</v>
      </c>
      <c r="U243" s="58" t="s">
        <v>41</v>
      </c>
      <c r="V243" s="49"/>
      <c r="W243" s="230">
        <f>V243*K243</f>
        <v>0</v>
      </c>
      <c r="X243" s="230">
        <v>0</v>
      </c>
      <c r="Y243" s="230">
        <f>X243*K243</f>
        <v>0</v>
      </c>
      <c r="Z243" s="230">
        <v>0</v>
      </c>
      <c r="AA243" s="231">
        <f>Z243*K243</f>
        <v>0</v>
      </c>
      <c r="AR243" s="24" t="s">
        <v>157</v>
      </c>
      <c r="AT243" s="24" t="s">
        <v>153</v>
      </c>
      <c r="AU243" s="24" t="s">
        <v>106</v>
      </c>
      <c r="AY243" s="24" t="s">
        <v>151</v>
      </c>
      <c r="BE243" s="144">
        <f>IF(U243="základní",N243,0)</f>
        <v>0</v>
      </c>
      <c r="BF243" s="144">
        <f>IF(U243="snížená",N243,0)</f>
        <v>0</v>
      </c>
      <c r="BG243" s="144">
        <f>IF(U243="zákl. přenesená",N243,0)</f>
        <v>0</v>
      </c>
      <c r="BH243" s="144">
        <f>IF(U243="sníž. přenesená",N243,0)</f>
        <v>0</v>
      </c>
      <c r="BI243" s="144">
        <f>IF(U243="nulová",N243,0)</f>
        <v>0</v>
      </c>
      <c r="BJ243" s="24" t="s">
        <v>84</v>
      </c>
      <c r="BK243" s="144">
        <f>ROUND(L243*K243,2)</f>
        <v>0</v>
      </c>
      <c r="BL243" s="24" t="s">
        <v>157</v>
      </c>
      <c r="BM243" s="24" t="s">
        <v>336</v>
      </c>
    </row>
    <row r="244" s="1" customFormat="1" ht="25.5" customHeight="1">
      <c r="B244" s="48"/>
      <c r="C244" s="221" t="s">
        <v>337</v>
      </c>
      <c r="D244" s="221" t="s">
        <v>153</v>
      </c>
      <c r="E244" s="222" t="s">
        <v>338</v>
      </c>
      <c r="F244" s="223" t="s">
        <v>339</v>
      </c>
      <c r="G244" s="223"/>
      <c r="H244" s="223"/>
      <c r="I244" s="223"/>
      <c r="J244" s="224" t="s">
        <v>331</v>
      </c>
      <c r="K244" s="225">
        <v>4</v>
      </c>
      <c r="L244" s="226">
        <v>0</v>
      </c>
      <c r="M244" s="227"/>
      <c r="N244" s="228">
        <f>ROUND(L244*K244,2)</f>
        <v>0</v>
      </c>
      <c r="O244" s="228"/>
      <c r="P244" s="228"/>
      <c r="Q244" s="228"/>
      <c r="R244" s="50"/>
      <c r="T244" s="229" t="s">
        <v>22</v>
      </c>
      <c r="U244" s="58" t="s">
        <v>41</v>
      </c>
      <c r="V244" s="49"/>
      <c r="W244" s="230">
        <f>V244*K244</f>
        <v>0</v>
      </c>
      <c r="X244" s="230">
        <v>0</v>
      </c>
      <c r="Y244" s="230">
        <f>X244*K244</f>
        <v>0</v>
      </c>
      <c r="Z244" s="230">
        <v>0</v>
      </c>
      <c r="AA244" s="231">
        <f>Z244*K244</f>
        <v>0</v>
      </c>
      <c r="AR244" s="24" t="s">
        <v>157</v>
      </c>
      <c r="AT244" s="24" t="s">
        <v>153</v>
      </c>
      <c r="AU244" s="24" t="s">
        <v>106</v>
      </c>
      <c r="AY244" s="24" t="s">
        <v>151</v>
      </c>
      <c r="BE244" s="144">
        <f>IF(U244="základní",N244,0)</f>
        <v>0</v>
      </c>
      <c r="BF244" s="144">
        <f>IF(U244="snížená",N244,0)</f>
        <v>0</v>
      </c>
      <c r="BG244" s="144">
        <f>IF(U244="zákl. přenesená",N244,0)</f>
        <v>0</v>
      </c>
      <c r="BH244" s="144">
        <f>IF(U244="sníž. přenesená",N244,0)</f>
        <v>0</v>
      </c>
      <c r="BI244" s="144">
        <f>IF(U244="nulová",N244,0)</f>
        <v>0</v>
      </c>
      <c r="BJ244" s="24" t="s">
        <v>84</v>
      </c>
      <c r="BK244" s="144">
        <f>ROUND(L244*K244,2)</f>
        <v>0</v>
      </c>
      <c r="BL244" s="24" t="s">
        <v>157</v>
      </c>
      <c r="BM244" s="24" t="s">
        <v>340</v>
      </c>
    </row>
    <row r="245" s="10" customFormat="1" ht="16.5" customHeight="1">
      <c r="B245" s="232"/>
      <c r="C245" s="233"/>
      <c r="D245" s="233"/>
      <c r="E245" s="234" t="s">
        <v>22</v>
      </c>
      <c r="F245" s="235" t="s">
        <v>341</v>
      </c>
      <c r="G245" s="236"/>
      <c r="H245" s="236"/>
      <c r="I245" s="236"/>
      <c r="J245" s="233"/>
      <c r="K245" s="237">
        <v>4</v>
      </c>
      <c r="L245" s="233"/>
      <c r="M245" s="233"/>
      <c r="N245" s="233"/>
      <c r="O245" s="233"/>
      <c r="P245" s="233"/>
      <c r="Q245" s="233"/>
      <c r="R245" s="238"/>
      <c r="T245" s="239"/>
      <c r="U245" s="233"/>
      <c r="V245" s="233"/>
      <c r="W245" s="233"/>
      <c r="X245" s="233"/>
      <c r="Y245" s="233"/>
      <c r="Z245" s="233"/>
      <c r="AA245" s="240"/>
      <c r="AT245" s="241" t="s">
        <v>160</v>
      </c>
      <c r="AU245" s="241" t="s">
        <v>106</v>
      </c>
      <c r="AV245" s="10" t="s">
        <v>106</v>
      </c>
      <c r="AW245" s="10" t="s">
        <v>34</v>
      </c>
      <c r="AX245" s="10" t="s">
        <v>84</v>
      </c>
      <c r="AY245" s="241" t="s">
        <v>151</v>
      </c>
    </row>
    <row r="246" s="10" customFormat="1" ht="16.5" customHeight="1">
      <c r="B246" s="232"/>
      <c r="C246" s="233"/>
      <c r="D246" s="233"/>
      <c r="E246" s="234" t="s">
        <v>22</v>
      </c>
      <c r="F246" s="250" t="s">
        <v>22</v>
      </c>
      <c r="G246" s="233"/>
      <c r="H246" s="233"/>
      <c r="I246" s="233"/>
      <c r="J246" s="233"/>
      <c r="K246" s="237">
        <v>0</v>
      </c>
      <c r="L246" s="233"/>
      <c r="M246" s="233"/>
      <c r="N246" s="233"/>
      <c r="O246" s="233"/>
      <c r="P246" s="233"/>
      <c r="Q246" s="233"/>
      <c r="R246" s="238"/>
      <c r="T246" s="239"/>
      <c r="U246" s="233"/>
      <c r="V246" s="233"/>
      <c r="W246" s="233"/>
      <c r="X246" s="233"/>
      <c r="Y246" s="233"/>
      <c r="Z246" s="233"/>
      <c r="AA246" s="240"/>
      <c r="AT246" s="241" t="s">
        <v>160</v>
      </c>
      <c r="AU246" s="241" t="s">
        <v>106</v>
      </c>
      <c r="AV246" s="10" t="s">
        <v>106</v>
      </c>
      <c r="AW246" s="10" t="s">
        <v>34</v>
      </c>
      <c r="AX246" s="10" t="s">
        <v>76</v>
      </c>
      <c r="AY246" s="241" t="s">
        <v>151</v>
      </c>
    </row>
    <row r="247" s="10" customFormat="1" ht="16.5" customHeight="1">
      <c r="B247" s="232"/>
      <c r="C247" s="233"/>
      <c r="D247" s="233"/>
      <c r="E247" s="234" t="s">
        <v>22</v>
      </c>
      <c r="F247" s="250" t="s">
        <v>22</v>
      </c>
      <c r="G247" s="233"/>
      <c r="H247" s="233"/>
      <c r="I247" s="233"/>
      <c r="J247" s="233"/>
      <c r="K247" s="237">
        <v>0</v>
      </c>
      <c r="L247" s="233"/>
      <c r="M247" s="233"/>
      <c r="N247" s="233"/>
      <c r="O247" s="233"/>
      <c r="P247" s="233"/>
      <c r="Q247" s="233"/>
      <c r="R247" s="238"/>
      <c r="T247" s="239"/>
      <c r="U247" s="233"/>
      <c r="V247" s="233"/>
      <c r="W247" s="233"/>
      <c r="X247" s="233"/>
      <c r="Y247" s="233"/>
      <c r="Z247" s="233"/>
      <c r="AA247" s="240"/>
      <c r="AT247" s="241" t="s">
        <v>160</v>
      </c>
      <c r="AU247" s="241" t="s">
        <v>106</v>
      </c>
      <c r="AV247" s="10" t="s">
        <v>106</v>
      </c>
      <c r="AW247" s="10" t="s">
        <v>34</v>
      </c>
      <c r="AX247" s="10" t="s">
        <v>76</v>
      </c>
      <c r="AY247" s="241" t="s">
        <v>151</v>
      </c>
    </row>
    <row r="248" s="10" customFormat="1" ht="16.5" customHeight="1">
      <c r="B248" s="232"/>
      <c r="C248" s="233"/>
      <c r="D248" s="233"/>
      <c r="E248" s="234" t="s">
        <v>22</v>
      </c>
      <c r="F248" s="250" t="s">
        <v>22</v>
      </c>
      <c r="G248" s="233"/>
      <c r="H248" s="233"/>
      <c r="I248" s="233"/>
      <c r="J248" s="233"/>
      <c r="K248" s="237">
        <v>0</v>
      </c>
      <c r="L248" s="233"/>
      <c r="M248" s="233"/>
      <c r="N248" s="233"/>
      <c r="O248" s="233"/>
      <c r="P248" s="233"/>
      <c r="Q248" s="233"/>
      <c r="R248" s="238"/>
      <c r="T248" s="239"/>
      <c r="U248" s="233"/>
      <c r="V248" s="233"/>
      <c r="W248" s="233"/>
      <c r="X248" s="233"/>
      <c r="Y248" s="233"/>
      <c r="Z248" s="233"/>
      <c r="AA248" s="240"/>
      <c r="AT248" s="241" t="s">
        <v>160</v>
      </c>
      <c r="AU248" s="241" t="s">
        <v>106</v>
      </c>
      <c r="AV248" s="10" t="s">
        <v>106</v>
      </c>
      <c r="AW248" s="10" t="s">
        <v>34</v>
      </c>
      <c r="AX248" s="10" t="s">
        <v>76</v>
      </c>
      <c r="AY248" s="241" t="s">
        <v>151</v>
      </c>
    </row>
    <row r="249" s="10" customFormat="1" ht="16.5" customHeight="1">
      <c r="B249" s="232"/>
      <c r="C249" s="233"/>
      <c r="D249" s="233"/>
      <c r="E249" s="234" t="s">
        <v>22</v>
      </c>
      <c r="F249" s="250" t="s">
        <v>22</v>
      </c>
      <c r="G249" s="233"/>
      <c r="H249" s="233"/>
      <c r="I249" s="233"/>
      <c r="J249" s="233"/>
      <c r="K249" s="237">
        <v>0</v>
      </c>
      <c r="L249" s="233"/>
      <c r="M249" s="233"/>
      <c r="N249" s="233"/>
      <c r="O249" s="233"/>
      <c r="P249" s="233"/>
      <c r="Q249" s="233"/>
      <c r="R249" s="238"/>
      <c r="T249" s="239"/>
      <c r="U249" s="233"/>
      <c r="V249" s="233"/>
      <c r="W249" s="233"/>
      <c r="X249" s="233"/>
      <c r="Y249" s="233"/>
      <c r="Z249" s="233"/>
      <c r="AA249" s="240"/>
      <c r="AT249" s="241" t="s">
        <v>160</v>
      </c>
      <c r="AU249" s="241" t="s">
        <v>106</v>
      </c>
      <c r="AV249" s="10" t="s">
        <v>106</v>
      </c>
      <c r="AW249" s="10" t="s">
        <v>34</v>
      </c>
      <c r="AX249" s="10" t="s">
        <v>76</v>
      </c>
      <c r="AY249" s="241" t="s">
        <v>151</v>
      </c>
    </row>
    <row r="250" s="10" customFormat="1" ht="16.5" customHeight="1">
      <c r="B250" s="232"/>
      <c r="C250" s="233"/>
      <c r="D250" s="233"/>
      <c r="E250" s="234" t="s">
        <v>22</v>
      </c>
      <c r="F250" s="250" t="s">
        <v>22</v>
      </c>
      <c r="G250" s="233"/>
      <c r="H250" s="233"/>
      <c r="I250" s="233"/>
      <c r="J250" s="233"/>
      <c r="K250" s="237">
        <v>0</v>
      </c>
      <c r="L250" s="233"/>
      <c r="M250" s="233"/>
      <c r="N250" s="233"/>
      <c r="O250" s="233"/>
      <c r="P250" s="233"/>
      <c r="Q250" s="233"/>
      <c r="R250" s="238"/>
      <c r="T250" s="239"/>
      <c r="U250" s="233"/>
      <c r="V250" s="233"/>
      <c r="W250" s="233"/>
      <c r="X250" s="233"/>
      <c r="Y250" s="233"/>
      <c r="Z250" s="233"/>
      <c r="AA250" s="240"/>
      <c r="AT250" s="241" t="s">
        <v>160</v>
      </c>
      <c r="AU250" s="241" t="s">
        <v>106</v>
      </c>
      <c r="AV250" s="10" t="s">
        <v>106</v>
      </c>
      <c r="AW250" s="10" t="s">
        <v>34</v>
      </c>
      <c r="AX250" s="10" t="s">
        <v>76</v>
      </c>
      <c r="AY250" s="241" t="s">
        <v>151</v>
      </c>
    </row>
    <row r="251" s="10" customFormat="1" ht="16.5" customHeight="1">
      <c r="B251" s="232"/>
      <c r="C251" s="233"/>
      <c r="D251" s="233"/>
      <c r="E251" s="234" t="s">
        <v>22</v>
      </c>
      <c r="F251" s="250" t="s">
        <v>22</v>
      </c>
      <c r="G251" s="233"/>
      <c r="H251" s="233"/>
      <c r="I251" s="233"/>
      <c r="J251" s="233"/>
      <c r="K251" s="237">
        <v>0</v>
      </c>
      <c r="L251" s="233"/>
      <c r="M251" s="233"/>
      <c r="N251" s="233"/>
      <c r="O251" s="233"/>
      <c r="P251" s="233"/>
      <c r="Q251" s="233"/>
      <c r="R251" s="238"/>
      <c r="T251" s="239"/>
      <c r="U251" s="233"/>
      <c r="V251" s="233"/>
      <c r="W251" s="233"/>
      <c r="X251" s="233"/>
      <c r="Y251" s="233"/>
      <c r="Z251" s="233"/>
      <c r="AA251" s="240"/>
      <c r="AT251" s="241" t="s">
        <v>160</v>
      </c>
      <c r="AU251" s="241" t="s">
        <v>106</v>
      </c>
      <c r="AV251" s="10" t="s">
        <v>106</v>
      </c>
      <c r="AW251" s="10" t="s">
        <v>34</v>
      </c>
      <c r="AX251" s="10" t="s">
        <v>76</v>
      </c>
      <c r="AY251" s="241" t="s">
        <v>151</v>
      </c>
    </row>
    <row r="252" s="10" customFormat="1" ht="16.5" customHeight="1">
      <c r="B252" s="232"/>
      <c r="C252" s="233"/>
      <c r="D252" s="233"/>
      <c r="E252" s="234" t="s">
        <v>22</v>
      </c>
      <c r="F252" s="250" t="s">
        <v>22</v>
      </c>
      <c r="G252" s="233"/>
      <c r="H252" s="233"/>
      <c r="I252" s="233"/>
      <c r="J252" s="233"/>
      <c r="K252" s="237">
        <v>0</v>
      </c>
      <c r="L252" s="233"/>
      <c r="M252" s="233"/>
      <c r="N252" s="233"/>
      <c r="O252" s="233"/>
      <c r="P252" s="233"/>
      <c r="Q252" s="233"/>
      <c r="R252" s="238"/>
      <c r="T252" s="239"/>
      <c r="U252" s="233"/>
      <c r="V252" s="233"/>
      <c r="W252" s="233"/>
      <c r="X252" s="233"/>
      <c r="Y252" s="233"/>
      <c r="Z252" s="233"/>
      <c r="AA252" s="240"/>
      <c r="AT252" s="241" t="s">
        <v>160</v>
      </c>
      <c r="AU252" s="241" t="s">
        <v>106</v>
      </c>
      <c r="AV252" s="10" t="s">
        <v>106</v>
      </c>
      <c r="AW252" s="10" t="s">
        <v>34</v>
      </c>
      <c r="AX252" s="10" t="s">
        <v>76</v>
      </c>
      <c r="AY252" s="241" t="s">
        <v>151</v>
      </c>
    </row>
    <row r="253" s="10" customFormat="1" ht="16.5" customHeight="1">
      <c r="B253" s="232"/>
      <c r="C253" s="233"/>
      <c r="D253" s="233"/>
      <c r="E253" s="234" t="s">
        <v>22</v>
      </c>
      <c r="F253" s="250" t="s">
        <v>22</v>
      </c>
      <c r="G253" s="233"/>
      <c r="H253" s="233"/>
      <c r="I253" s="233"/>
      <c r="J253" s="233"/>
      <c r="K253" s="237">
        <v>0</v>
      </c>
      <c r="L253" s="233"/>
      <c r="M253" s="233"/>
      <c r="N253" s="233"/>
      <c r="O253" s="233"/>
      <c r="P253" s="233"/>
      <c r="Q253" s="233"/>
      <c r="R253" s="238"/>
      <c r="T253" s="239"/>
      <c r="U253" s="233"/>
      <c r="V253" s="233"/>
      <c r="W253" s="233"/>
      <c r="X253" s="233"/>
      <c r="Y253" s="233"/>
      <c r="Z253" s="233"/>
      <c r="AA253" s="240"/>
      <c r="AT253" s="241" t="s">
        <v>160</v>
      </c>
      <c r="AU253" s="241" t="s">
        <v>106</v>
      </c>
      <c r="AV253" s="10" t="s">
        <v>106</v>
      </c>
      <c r="AW253" s="10" t="s">
        <v>34</v>
      </c>
      <c r="AX253" s="10" t="s">
        <v>76</v>
      </c>
      <c r="AY253" s="241" t="s">
        <v>151</v>
      </c>
    </row>
    <row r="254" s="10" customFormat="1" ht="16.5" customHeight="1">
      <c r="B254" s="232"/>
      <c r="C254" s="233"/>
      <c r="D254" s="233"/>
      <c r="E254" s="234" t="s">
        <v>22</v>
      </c>
      <c r="F254" s="250" t="s">
        <v>22</v>
      </c>
      <c r="G254" s="233"/>
      <c r="H254" s="233"/>
      <c r="I254" s="233"/>
      <c r="J254" s="233"/>
      <c r="K254" s="237">
        <v>0</v>
      </c>
      <c r="L254" s="233"/>
      <c r="M254" s="233"/>
      <c r="N254" s="233"/>
      <c r="O254" s="233"/>
      <c r="P254" s="233"/>
      <c r="Q254" s="233"/>
      <c r="R254" s="238"/>
      <c r="T254" s="239"/>
      <c r="U254" s="233"/>
      <c r="V254" s="233"/>
      <c r="W254" s="233"/>
      <c r="X254" s="233"/>
      <c r="Y254" s="233"/>
      <c r="Z254" s="233"/>
      <c r="AA254" s="240"/>
      <c r="AT254" s="241" t="s">
        <v>160</v>
      </c>
      <c r="AU254" s="241" t="s">
        <v>106</v>
      </c>
      <c r="AV254" s="10" t="s">
        <v>106</v>
      </c>
      <c r="AW254" s="10" t="s">
        <v>34</v>
      </c>
      <c r="AX254" s="10" t="s">
        <v>76</v>
      </c>
      <c r="AY254" s="241" t="s">
        <v>151</v>
      </c>
    </row>
    <row r="255" s="10" customFormat="1" ht="16.5" customHeight="1">
      <c r="B255" s="232"/>
      <c r="C255" s="233"/>
      <c r="D255" s="233"/>
      <c r="E255" s="234" t="s">
        <v>22</v>
      </c>
      <c r="F255" s="250" t="s">
        <v>22</v>
      </c>
      <c r="G255" s="233"/>
      <c r="H255" s="233"/>
      <c r="I255" s="233"/>
      <c r="J255" s="233"/>
      <c r="K255" s="237">
        <v>0</v>
      </c>
      <c r="L255" s="233"/>
      <c r="M255" s="233"/>
      <c r="N255" s="233"/>
      <c r="O255" s="233"/>
      <c r="P255" s="233"/>
      <c r="Q255" s="233"/>
      <c r="R255" s="238"/>
      <c r="T255" s="239"/>
      <c r="U255" s="233"/>
      <c r="V255" s="233"/>
      <c r="W255" s="233"/>
      <c r="X255" s="233"/>
      <c r="Y255" s="233"/>
      <c r="Z255" s="233"/>
      <c r="AA255" s="240"/>
      <c r="AT255" s="241" t="s">
        <v>160</v>
      </c>
      <c r="AU255" s="241" t="s">
        <v>106</v>
      </c>
      <c r="AV255" s="10" t="s">
        <v>106</v>
      </c>
      <c r="AW255" s="10" t="s">
        <v>34</v>
      </c>
      <c r="AX255" s="10" t="s">
        <v>76</v>
      </c>
      <c r="AY255" s="241" t="s">
        <v>151</v>
      </c>
    </row>
    <row r="256" s="10" customFormat="1" ht="16.5" customHeight="1">
      <c r="B256" s="232"/>
      <c r="C256" s="233"/>
      <c r="D256" s="233"/>
      <c r="E256" s="234" t="s">
        <v>22</v>
      </c>
      <c r="F256" s="250" t="s">
        <v>22</v>
      </c>
      <c r="G256" s="233"/>
      <c r="H256" s="233"/>
      <c r="I256" s="233"/>
      <c r="J256" s="233"/>
      <c r="K256" s="237">
        <v>0</v>
      </c>
      <c r="L256" s="233"/>
      <c r="M256" s="233"/>
      <c r="N256" s="233"/>
      <c r="O256" s="233"/>
      <c r="P256" s="233"/>
      <c r="Q256" s="233"/>
      <c r="R256" s="238"/>
      <c r="T256" s="239"/>
      <c r="U256" s="233"/>
      <c r="V256" s="233"/>
      <c r="W256" s="233"/>
      <c r="X256" s="233"/>
      <c r="Y256" s="233"/>
      <c r="Z256" s="233"/>
      <c r="AA256" s="240"/>
      <c r="AT256" s="241" t="s">
        <v>160</v>
      </c>
      <c r="AU256" s="241" t="s">
        <v>106</v>
      </c>
      <c r="AV256" s="10" t="s">
        <v>106</v>
      </c>
      <c r="AW256" s="10" t="s">
        <v>34</v>
      </c>
      <c r="AX256" s="10" t="s">
        <v>76</v>
      </c>
      <c r="AY256" s="241" t="s">
        <v>151</v>
      </c>
    </row>
    <row r="257" s="1" customFormat="1" ht="25.5" customHeight="1">
      <c r="B257" s="48"/>
      <c r="C257" s="221" t="s">
        <v>342</v>
      </c>
      <c r="D257" s="221" t="s">
        <v>153</v>
      </c>
      <c r="E257" s="222" t="s">
        <v>343</v>
      </c>
      <c r="F257" s="223" t="s">
        <v>344</v>
      </c>
      <c r="G257" s="223"/>
      <c r="H257" s="223"/>
      <c r="I257" s="223"/>
      <c r="J257" s="224" t="s">
        <v>201</v>
      </c>
      <c r="K257" s="225">
        <v>3.5</v>
      </c>
      <c r="L257" s="226">
        <v>0</v>
      </c>
      <c r="M257" s="227"/>
      <c r="N257" s="228">
        <f>ROUND(L257*K257,2)</f>
        <v>0</v>
      </c>
      <c r="O257" s="228"/>
      <c r="P257" s="228"/>
      <c r="Q257" s="228"/>
      <c r="R257" s="50"/>
      <c r="T257" s="229" t="s">
        <v>22</v>
      </c>
      <c r="U257" s="58" t="s">
        <v>41</v>
      </c>
      <c r="V257" s="49"/>
      <c r="W257" s="230">
        <f>V257*K257</f>
        <v>0</v>
      </c>
      <c r="X257" s="230">
        <v>0.0012800000000000001</v>
      </c>
      <c r="Y257" s="230">
        <f>X257*K257</f>
        <v>0.0044800000000000005</v>
      </c>
      <c r="Z257" s="230">
        <v>0</v>
      </c>
      <c r="AA257" s="231">
        <f>Z257*K257</f>
        <v>0</v>
      </c>
      <c r="AR257" s="24" t="s">
        <v>157</v>
      </c>
      <c r="AT257" s="24" t="s">
        <v>153</v>
      </c>
      <c r="AU257" s="24" t="s">
        <v>106</v>
      </c>
      <c r="AY257" s="24" t="s">
        <v>151</v>
      </c>
      <c r="BE257" s="144">
        <f>IF(U257="základní",N257,0)</f>
        <v>0</v>
      </c>
      <c r="BF257" s="144">
        <f>IF(U257="snížená",N257,0)</f>
        <v>0</v>
      </c>
      <c r="BG257" s="144">
        <f>IF(U257="zákl. přenesená",N257,0)</f>
        <v>0</v>
      </c>
      <c r="BH257" s="144">
        <f>IF(U257="sníž. přenesená",N257,0)</f>
        <v>0</v>
      </c>
      <c r="BI257" s="144">
        <f>IF(U257="nulová",N257,0)</f>
        <v>0</v>
      </c>
      <c r="BJ257" s="24" t="s">
        <v>84</v>
      </c>
      <c r="BK257" s="144">
        <f>ROUND(L257*K257,2)</f>
        <v>0</v>
      </c>
      <c r="BL257" s="24" t="s">
        <v>157</v>
      </c>
      <c r="BM257" s="24" t="s">
        <v>345</v>
      </c>
    </row>
    <row r="258" s="10" customFormat="1" ht="16.5" customHeight="1">
      <c r="B258" s="232"/>
      <c r="C258" s="233"/>
      <c r="D258" s="233"/>
      <c r="E258" s="234" t="s">
        <v>22</v>
      </c>
      <c r="F258" s="235" t="s">
        <v>346</v>
      </c>
      <c r="G258" s="236"/>
      <c r="H258" s="236"/>
      <c r="I258" s="236"/>
      <c r="J258" s="233"/>
      <c r="K258" s="237">
        <v>3.5</v>
      </c>
      <c r="L258" s="233"/>
      <c r="M258" s="233"/>
      <c r="N258" s="233"/>
      <c r="O258" s="233"/>
      <c r="P258" s="233"/>
      <c r="Q258" s="233"/>
      <c r="R258" s="238"/>
      <c r="T258" s="239"/>
      <c r="U258" s="233"/>
      <c r="V258" s="233"/>
      <c r="W258" s="233"/>
      <c r="X258" s="233"/>
      <c r="Y258" s="233"/>
      <c r="Z258" s="233"/>
      <c r="AA258" s="240"/>
      <c r="AT258" s="241" t="s">
        <v>160</v>
      </c>
      <c r="AU258" s="241" t="s">
        <v>106</v>
      </c>
      <c r="AV258" s="10" t="s">
        <v>106</v>
      </c>
      <c r="AW258" s="10" t="s">
        <v>34</v>
      </c>
      <c r="AX258" s="10" t="s">
        <v>84</v>
      </c>
      <c r="AY258" s="241" t="s">
        <v>151</v>
      </c>
    </row>
    <row r="259" s="1" customFormat="1" ht="25.5" customHeight="1">
      <c r="B259" s="48"/>
      <c r="C259" s="221" t="s">
        <v>347</v>
      </c>
      <c r="D259" s="221" t="s">
        <v>153</v>
      </c>
      <c r="E259" s="222" t="s">
        <v>348</v>
      </c>
      <c r="F259" s="223" t="s">
        <v>349</v>
      </c>
      <c r="G259" s="223"/>
      <c r="H259" s="223"/>
      <c r="I259" s="223"/>
      <c r="J259" s="224" t="s">
        <v>201</v>
      </c>
      <c r="K259" s="225">
        <v>8.8000000000000007</v>
      </c>
      <c r="L259" s="226">
        <v>0</v>
      </c>
      <c r="M259" s="227"/>
      <c r="N259" s="228">
        <f>ROUND(L259*K259,2)</f>
        <v>0</v>
      </c>
      <c r="O259" s="228"/>
      <c r="P259" s="228"/>
      <c r="Q259" s="228"/>
      <c r="R259" s="50"/>
      <c r="T259" s="229" t="s">
        <v>22</v>
      </c>
      <c r="U259" s="58" t="s">
        <v>41</v>
      </c>
      <c r="V259" s="49"/>
      <c r="W259" s="230">
        <f>V259*K259</f>
        <v>0</v>
      </c>
      <c r="X259" s="230">
        <v>0.0027399999999999998</v>
      </c>
      <c r="Y259" s="230">
        <f>X259*K259</f>
        <v>0.024112000000000001</v>
      </c>
      <c r="Z259" s="230">
        <v>0</v>
      </c>
      <c r="AA259" s="231">
        <f>Z259*K259</f>
        <v>0</v>
      </c>
      <c r="AR259" s="24" t="s">
        <v>157</v>
      </c>
      <c r="AT259" s="24" t="s">
        <v>153</v>
      </c>
      <c r="AU259" s="24" t="s">
        <v>106</v>
      </c>
      <c r="AY259" s="24" t="s">
        <v>151</v>
      </c>
      <c r="BE259" s="144">
        <f>IF(U259="základní",N259,0)</f>
        <v>0</v>
      </c>
      <c r="BF259" s="144">
        <f>IF(U259="snížená",N259,0)</f>
        <v>0</v>
      </c>
      <c r="BG259" s="144">
        <f>IF(U259="zákl. přenesená",N259,0)</f>
        <v>0</v>
      </c>
      <c r="BH259" s="144">
        <f>IF(U259="sníž. přenesená",N259,0)</f>
        <v>0</v>
      </c>
      <c r="BI259" s="144">
        <f>IF(U259="nulová",N259,0)</f>
        <v>0</v>
      </c>
      <c r="BJ259" s="24" t="s">
        <v>84</v>
      </c>
      <c r="BK259" s="144">
        <f>ROUND(L259*K259,2)</f>
        <v>0</v>
      </c>
      <c r="BL259" s="24" t="s">
        <v>157</v>
      </c>
      <c r="BM259" s="24" t="s">
        <v>350</v>
      </c>
    </row>
    <row r="260" s="10" customFormat="1" ht="16.5" customHeight="1">
      <c r="B260" s="232"/>
      <c r="C260" s="233"/>
      <c r="D260" s="233"/>
      <c r="E260" s="234" t="s">
        <v>22</v>
      </c>
      <c r="F260" s="235" t="s">
        <v>351</v>
      </c>
      <c r="G260" s="236"/>
      <c r="H260" s="236"/>
      <c r="I260" s="236"/>
      <c r="J260" s="233"/>
      <c r="K260" s="237">
        <v>8.8000000000000007</v>
      </c>
      <c r="L260" s="233"/>
      <c r="M260" s="233"/>
      <c r="N260" s="233"/>
      <c r="O260" s="233"/>
      <c r="P260" s="233"/>
      <c r="Q260" s="233"/>
      <c r="R260" s="238"/>
      <c r="T260" s="239"/>
      <c r="U260" s="233"/>
      <c r="V260" s="233"/>
      <c r="W260" s="233"/>
      <c r="X260" s="233"/>
      <c r="Y260" s="233"/>
      <c r="Z260" s="233"/>
      <c r="AA260" s="240"/>
      <c r="AT260" s="241" t="s">
        <v>160</v>
      </c>
      <c r="AU260" s="241" t="s">
        <v>106</v>
      </c>
      <c r="AV260" s="10" t="s">
        <v>106</v>
      </c>
      <c r="AW260" s="10" t="s">
        <v>34</v>
      </c>
      <c r="AX260" s="10" t="s">
        <v>84</v>
      </c>
      <c r="AY260" s="241" t="s">
        <v>151</v>
      </c>
    </row>
    <row r="261" s="1" customFormat="1" ht="25.5" customHeight="1">
      <c r="B261" s="48"/>
      <c r="C261" s="221" t="s">
        <v>352</v>
      </c>
      <c r="D261" s="221" t="s">
        <v>153</v>
      </c>
      <c r="E261" s="222" t="s">
        <v>353</v>
      </c>
      <c r="F261" s="223" t="s">
        <v>354</v>
      </c>
      <c r="G261" s="223"/>
      <c r="H261" s="223"/>
      <c r="I261" s="223"/>
      <c r="J261" s="224" t="s">
        <v>201</v>
      </c>
      <c r="K261" s="225">
        <v>10.800000000000001</v>
      </c>
      <c r="L261" s="226">
        <v>0</v>
      </c>
      <c r="M261" s="227"/>
      <c r="N261" s="228">
        <f>ROUND(L261*K261,2)</f>
        <v>0</v>
      </c>
      <c r="O261" s="228"/>
      <c r="P261" s="228"/>
      <c r="Q261" s="228"/>
      <c r="R261" s="50"/>
      <c r="T261" s="229" t="s">
        <v>22</v>
      </c>
      <c r="U261" s="58" t="s">
        <v>41</v>
      </c>
      <c r="V261" s="49"/>
      <c r="W261" s="230">
        <f>V261*K261</f>
        <v>0</v>
      </c>
      <c r="X261" s="230">
        <v>0.00428</v>
      </c>
      <c r="Y261" s="230">
        <f>X261*K261</f>
        <v>0.046224000000000001</v>
      </c>
      <c r="Z261" s="230">
        <v>0</v>
      </c>
      <c r="AA261" s="231">
        <f>Z261*K261</f>
        <v>0</v>
      </c>
      <c r="AR261" s="24" t="s">
        <v>157</v>
      </c>
      <c r="AT261" s="24" t="s">
        <v>153</v>
      </c>
      <c r="AU261" s="24" t="s">
        <v>106</v>
      </c>
      <c r="AY261" s="24" t="s">
        <v>151</v>
      </c>
      <c r="BE261" s="144">
        <f>IF(U261="základní",N261,0)</f>
        <v>0</v>
      </c>
      <c r="BF261" s="144">
        <f>IF(U261="snížená",N261,0)</f>
        <v>0</v>
      </c>
      <c r="BG261" s="144">
        <f>IF(U261="zákl. přenesená",N261,0)</f>
        <v>0</v>
      </c>
      <c r="BH261" s="144">
        <f>IF(U261="sníž. přenesená",N261,0)</f>
        <v>0</v>
      </c>
      <c r="BI261" s="144">
        <f>IF(U261="nulová",N261,0)</f>
        <v>0</v>
      </c>
      <c r="BJ261" s="24" t="s">
        <v>84</v>
      </c>
      <c r="BK261" s="144">
        <f>ROUND(L261*K261,2)</f>
        <v>0</v>
      </c>
      <c r="BL261" s="24" t="s">
        <v>157</v>
      </c>
      <c r="BM261" s="24" t="s">
        <v>355</v>
      </c>
    </row>
    <row r="262" s="10" customFormat="1" ht="25.5" customHeight="1">
      <c r="B262" s="232"/>
      <c r="C262" s="233"/>
      <c r="D262" s="233"/>
      <c r="E262" s="234" t="s">
        <v>22</v>
      </c>
      <c r="F262" s="235" t="s">
        <v>356</v>
      </c>
      <c r="G262" s="236"/>
      <c r="H262" s="236"/>
      <c r="I262" s="236"/>
      <c r="J262" s="233"/>
      <c r="K262" s="237">
        <v>10.800000000000001</v>
      </c>
      <c r="L262" s="233"/>
      <c r="M262" s="233"/>
      <c r="N262" s="233"/>
      <c r="O262" s="233"/>
      <c r="P262" s="233"/>
      <c r="Q262" s="233"/>
      <c r="R262" s="238"/>
      <c r="T262" s="239"/>
      <c r="U262" s="233"/>
      <c r="V262" s="233"/>
      <c r="W262" s="233"/>
      <c r="X262" s="233"/>
      <c r="Y262" s="233"/>
      <c r="Z262" s="233"/>
      <c r="AA262" s="240"/>
      <c r="AT262" s="241" t="s">
        <v>160</v>
      </c>
      <c r="AU262" s="241" t="s">
        <v>106</v>
      </c>
      <c r="AV262" s="10" t="s">
        <v>106</v>
      </c>
      <c r="AW262" s="10" t="s">
        <v>34</v>
      </c>
      <c r="AX262" s="10" t="s">
        <v>84</v>
      </c>
      <c r="AY262" s="241" t="s">
        <v>151</v>
      </c>
    </row>
    <row r="263" s="1" customFormat="1" ht="25.5" customHeight="1">
      <c r="B263" s="48"/>
      <c r="C263" s="221" t="s">
        <v>10</v>
      </c>
      <c r="D263" s="221" t="s">
        <v>153</v>
      </c>
      <c r="E263" s="222" t="s">
        <v>357</v>
      </c>
      <c r="F263" s="223" t="s">
        <v>358</v>
      </c>
      <c r="G263" s="223"/>
      <c r="H263" s="223"/>
      <c r="I263" s="223"/>
      <c r="J263" s="224" t="s">
        <v>201</v>
      </c>
      <c r="K263" s="225">
        <v>236.90000000000001</v>
      </c>
      <c r="L263" s="226">
        <v>0</v>
      </c>
      <c r="M263" s="227"/>
      <c r="N263" s="228">
        <f>ROUND(L263*K263,2)</f>
        <v>0</v>
      </c>
      <c r="O263" s="228"/>
      <c r="P263" s="228"/>
      <c r="Q263" s="228"/>
      <c r="R263" s="50"/>
      <c r="T263" s="229" t="s">
        <v>22</v>
      </c>
      <c r="U263" s="58" t="s">
        <v>41</v>
      </c>
      <c r="V263" s="49"/>
      <c r="W263" s="230">
        <f>V263*K263</f>
        <v>0</v>
      </c>
      <c r="X263" s="230">
        <v>2.0000000000000002E-05</v>
      </c>
      <c r="Y263" s="230">
        <f>X263*K263</f>
        <v>0.0047380000000000009</v>
      </c>
      <c r="Z263" s="230">
        <v>0</v>
      </c>
      <c r="AA263" s="231">
        <f>Z263*K263</f>
        <v>0</v>
      </c>
      <c r="AR263" s="24" t="s">
        <v>157</v>
      </c>
      <c r="AT263" s="24" t="s">
        <v>153</v>
      </c>
      <c r="AU263" s="24" t="s">
        <v>106</v>
      </c>
      <c r="AY263" s="24" t="s">
        <v>151</v>
      </c>
      <c r="BE263" s="144">
        <f>IF(U263="základní",N263,0)</f>
        <v>0</v>
      </c>
      <c r="BF263" s="144">
        <f>IF(U263="snížená",N263,0)</f>
        <v>0</v>
      </c>
      <c r="BG263" s="144">
        <f>IF(U263="zákl. přenesená",N263,0)</f>
        <v>0</v>
      </c>
      <c r="BH263" s="144">
        <f>IF(U263="sníž. přenesená",N263,0)</f>
        <v>0</v>
      </c>
      <c r="BI263" s="144">
        <f>IF(U263="nulová",N263,0)</f>
        <v>0</v>
      </c>
      <c r="BJ263" s="24" t="s">
        <v>84</v>
      </c>
      <c r="BK263" s="144">
        <f>ROUND(L263*K263,2)</f>
        <v>0</v>
      </c>
      <c r="BL263" s="24" t="s">
        <v>157</v>
      </c>
      <c r="BM263" s="24" t="s">
        <v>359</v>
      </c>
    </row>
    <row r="264" s="10" customFormat="1" ht="16.5" customHeight="1">
      <c r="B264" s="232"/>
      <c r="C264" s="233"/>
      <c r="D264" s="233"/>
      <c r="E264" s="234" t="s">
        <v>22</v>
      </c>
      <c r="F264" s="235" t="s">
        <v>360</v>
      </c>
      <c r="G264" s="236"/>
      <c r="H264" s="236"/>
      <c r="I264" s="236"/>
      <c r="J264" s="233"/>
      <c r="K264" s="237">
        <v>214.19999999999999</v>
      </c>
      <c r="L264" s="233"/>
      <c r="M264" s="233"/>
      <c r="N264" s="233"/>
      <c r="O264" s="233"/>
      <c r="P264" s="233"/>
      <c r="Q264" s="233"/>
      <c r="R264" s="238"/>
      <c r="T264" s="239"/>
      <c r="U264" s="233"/>
      <c r="V264" s="233"/>
      <c r="W264" s="233"/>
      <c r="X264" s="233"/>
      <c r="Y264" s="233"/>
      <c r="Z264" s="233"/>
      <c r="AA264" s="240"/>
      <c r="AT264" s="241" t="s">
        <v>160</v>
      </c>
      <c r="AU264" s="241" t="s">
        <v>106</v>
      </c>
      <c r="AV264" s="10" t="s">
        <v>106</v>
      </c>
      <c r="AW264" s="10" t="s">
        <v>34</v>
      </c>
      <c r="AX264" s="10" t="s">
        <v>76</v>
      </c>
      <c r="AY264" s="241" t="s">
        <v>151</v>
      </c>
    </row>
    <row r="265" s="10" customFormat="1" ht="16.5" customHeight="1">
      <c r="B265" s="232"/>
      <c r="C265" s="233"/>
      <c r="D265" s="233"/>
      <c r="E265" s="234" t="s">
        <v>22</v>
      </c>
      <c r="F265" s="250" t="s">
        <v>361</v>
      </c>
      <c r="G265" s="233"/>
      <c r="H265" s="233"/>
      <c r="I265" s="233"/>
      <c r="J265" s="233"/>
      <c r="K265" s="237">
        <v>22.699999999999999</v>
      </c>
      <c r="L265" s="233"/>
      <c r="M265" s="233"/>
      <c r="N265" s="233"/>
      <c r="O265" s="233"/>
      <c r="P265" s="233"/>
      <c r="Q265" s="233"/>
      <c r="R265" s="238"/>
      <c r="T265" s="239"/>
      <c r="U265" s="233"/>
      <c r="V265" s="233"/>
      <c r="W265" s="233"/>
      <c r="X265" s="233"/>
      <c r="Y265" s="233"/>
      <c r="Z265" s="233"/>
      <c r="AA265" s="240"/>
      <c r="AT265" s="241" t="s">
        <v>160</v>
      </c>
      <c r="AU265" s="241" t="s">
        <v>106</v>
      </c>
      <c r="AV265" s="10" t="s">
        <v>106</v>
      </c>
      <c r="AW265" s="10" t="s">
        <v>34</v>
      </c>
      <c r="AX265" s="10" t="s">
        <v>76</v>
      </c>
      <c r="AY265" s="241" t="s">
        <v>151</v>
      </c>
    </row>
    <row r="266" s="13" customFormat="1" ht="16.5" customHeight="1">
      <c r="B266" s="260"/>
      <c r="C266" s="261"/>
      <c r="D266" s="261"/>
      <c r="E266" s="262" t="s">
        <v>22</v>
      </c>
      <c r="F266" s="263" t="s">
        <v>179</v>
      </c>
      <c r="G266" s="261"/>
      <c r="H266" s="261"/>
      <c r="I266" s="261"/>
      <c r="J266" s="261"/>
      <c r="K266" s="264">
        <v>236.90000000000001</v>
      </c>
      <c r="L266" s="261"/>
      <c r="M266" s="261"/>
      <c r="N266" s="261"/>
      <c r="O266" s="261"/>
      <c r="P266" s="261"/>
      <c r="Q266" s="261"/>
      <c r="R266" s="265"/>
      <c r="T266" s="266"/>
      <c r="U266" s="261"/>
      <c r="V266" s="261"/>
      <c r="W266" s="261"/>
      <c r="X266" s="261"/>
      <c r="Y266" s="261"/>
      <c r="Z266" s="261"/>
      <c r="AA266" s="267"/>
      <c r="AT266" s="268" t="s">
        <v>160</v>
      </c>
      <c r="AU266" s="268" t="s">
        <v>106</v>
      </c>
      <c r="AV266" s="13" t="s">
        <v>157</v>
      </c>
      <c r="AW266" s="13" t="s">
        <v>34</v>
      </c>
      <c r="AX266" s="13" t="s">
        <v>84</v>
      </c>
      <c r="AY266" s="268" t="s">
        <v>151</v>
      </c>
    </row>
    <row r="267" s="1" customFormat="1" ht="25.5" customHeight="1">
      <c r="B267" s="48"/>
      <c r="C267" s="271" t="s">
        <v>362</v>
      </c>
      <c r="D267" s="271" t="s">
        <v>263</v>
      </c>
      <c r="E267" s="272" t="s">
        <v>363</v>
      </c>
      <c r="F267" s="273" t="s">
        <v>364</v>
      </c>
      <c r="G267" s="273"/>
      <c r="H267" s="273"/>
      <c r="I267" s="273"/>
      <c r="J267" s="274" t="s">
        <v>201</v>
      </c>
      <c r="K267" s="275">
        <v>216</v>
      </c>
      <c r="L267" s="276">
        <v>0</v>
      </c>
      <c r="M267" s="277"/>
      <c r="N267" s="278">
        <f>ROUND(L267*K267,2)</f>
        <v>0</v>
      </c>
      <c r="O267" s="228"/>
      <c r="P267" s="228"/>
      <c r="Q267" s="228"/>
      <c r="R267" s="50"/>
      <c r="T267" s="229" t="s">
        <v>22</v>
      </c>
      <c r="U267" s="58" t="s">
        <v>41</v>
      </c>
      <c r="V267" s="49"/>
      <c r="W267" s="230">
        <f>V267*K267</f>
        <v>0</v>
      </c>
      <c r="X267" s="230">
        <v>0.0048300000000000001</v>
      </c>
      <c r="Y267" s="230">
        <f>X267*K267</f>
        <v>1.04328</v>
      </c>
      <c r="Z267" s="230">
        <v>0</v>
      </c>
      <c r="AA267" s="231">
        <f>Z267*K267</f>
        <v>0</v>
      </c>
      <c r="AR267" s="24" t="s">
        <v>240</v>
      </c>
      <c r="AT267" s="24" t="s">
        <v>263</v>
      </c>
      <c r="AU267" s="24" t="s">
        <v>106</v>
      </c>
      <c r="AY267" s="24" t="s">
        <v>151</v>
      </c>
      <c r="BE267" s="144">
        <f>IF(U267="základní",N267,0)</f>
        <v>0</v>
      </c>
      <c r="BF267" s="144">
        <f>IF(U267="snížená",N267,0)</f>
        <v>0</v>
      </c>
      <c r="BG267" s="144">
        <f>IF(U267="zákl. přenesená",N267,0)</f>
        <v>0</v>
      </c>
      <c r="BH267" s="144">
        <f>IF(U267="sníž. přenesená",N267,0)</f>
        <v>0</v>
      </c>
      <c r="BI267" s="144">
        <f>IF(U267="nulová",N267,0)</f>
        <v>0</v>
      </c>
      <c r="BJ267" s="24" t="s">
        <v>84</v>
      </c>
      <c r="BK267" s="144">
        <f>ROUND(L267*K267,2)</f>
        <v>0</v>
      </c>
      <c r="BL267" s="24" t="s">
        <v>157</v>
      </c>
      <c r="BM267" s="24" t="s">
        <v>365</v>
      </c>
    </row>
    <row r="268" s="1" customFormat="1" ht="25.5" customHeight="1">
      <c r="B268" s="48"/>
      <c r="C268" s="271" t="s">
        <v>366</v>
      </c>
      <c r="D268" s="271" t="s">
        <v>263</v>
      </c>
      <c r="E268" s="272" t="s">
        <v>367</v>
      </c>
      <c r="F268" s="273" t="s">
        <v>368</v>
      </c>
      <c r="G268" s="273"/>
      <c r="H268" s="273"/>
      <c r="I268" s="273"/>
      <c r="J268" s="274" t="s">
        <v>201</v>
      </c>
      <c r="K268" s="275">
        <v>24</v>
      </c>
      <c r="L268" s="276">
        <v>0</v>
      </c>
      <c r="M268" s="277"/>
      <c r="N268" s="278">
        <f>ROUND(L268*K268,2)</f>
        <v>0</v>
      </c>
      <c r="O268" s="228"/>
      <c r="P268" s="228"/>
      <c r="Q268" s="228"/>
      <c r="R268" s="50"/>
      <c r="T268" s="229" t="s">
        <v>22</v>
      </c>
      <c r="U268" s="58" t="s">
        <v>41</v>
      </c>
      <c r="V268" s="49"/>
      <c r="W268" s="230">
        <f>V268*K268</f>
        <v>0</v>
      </c>
      <c r="X268" s="230">
        <v>0.0036600000000000001</v>
      </c>
      <c r="Y268" s="230">
        <f>X268*K268</f>
        <v>0.087840000000000001</v>
      </c>
      <c r="Z268" s="230">
        <v>0</v>
      </c>
      <c r="AA268" s="231">
        <f>Z268*K268</f>
        <v>0</v>
      </c>
      <c r="AR268" s="24" t="s">
        <v>240</v>
      </c>
      <c r="AT268" s="24" t="s">
        <v>263</v>
      </c>
      <c r="AU268" s="24" t="s">
        <v>106</v>
      </c>
      <c r="AY268" s="24" t="s">
        <v>151</v>
      </c>
      <c r="BE268" s="144">
        <f>IF(U268="základní",N268,0)</f>
        <v>0</v>
      </c>
      <c r="BF268" s="144">
        <f>IF(U268="snížená",N268,0)</f>
        <v>0</v>
      </c>
      <c r="BG268" s="144">
        <f>IF(U268="zákl. přenesená",N268,0)</f>
        <v>0</v>
      </c>
      <c r="BH268" s="144">
        <f>IF(U268="sníž. přenesená",N268,0)</f>
        <v>0</v>
      </c>
      <c r="BI268" s="144">
        <f>IF(U268="nulová",N268,0)</f>
        <v>0</v>
      </c>
      <c r="BJ268" s="24" t="s">
        <v>84</v>
      </c>
      <c r="BK268" s="144">
        <f>ROUND(L268*K268,2)</f>
        <v>0</v>
      </c>
      <c r="BL268" s="24" t="s">
        <v>157</v>
      </c>
      <c r="BM268" s="24" t="s">
        <v>369</v>
      </c>
    </row>
    <row r="269" s="1" customFormat="1" ht="38.25" customHeight="1">
      <c r="B269" s="48"/>
      <c r="C269" s="221" t="s">
        <v>370</v>
      </c>
      <c r="D269" s="221" t="s">
        <v>153</v>
      </c>
      <c r="E269" s="222" t="s">
        <v>371</v>
      </c>
      <c r="F269" s="223" t="s">
        <v>372</v>
      </c>
      <c r="G269" s="223"/>
      <c r="H269" s="223"/>
      <c r="I269" s="223"/>
      <c r="J269" s="224" t="s">
        <v>298</v>
      </c>
      <c r="K269" s="225">
        <v>4</v>
      </c>
      <c r="L269" s="226">
        <v>0</v>
      </c>
      <c r="M269" s="227"/>
      <c r="N269" s="228">
        <f>ROUND(L269*K269,2)</f>
        <v>0</v>
      </c>
      <c r="O269" s="228"/>
      <c r="P269" s="228"/>
      <c r="Q269" s="228"/>
      <c r="R269" s="50"/>
      <c r="T269" s="229" t="s">
        <v>22</v>
      </c>
      <c r="U269" s="58" t="s">
        <v>41</v>
      </c>
      <c r="V269" s="49"/>
      <c r="W269" s="230">
        <f>V269*K269</f>
        <v>0</v>
      </c>
      <c r="X269" s="230">
        <v>0.00012</v>
      </c>
      <c r="Y269" s="230">
        <f>X269*K269</f>
        <v>0.00048000000000000001</v>
      </c>
      <c r="Z269" s="230">
        <v>0</v>
      </c>
      <c r="AA269" s="231">
        <f>Z269*K269</f>
        <v>0</v>
      </c>
      <c r="AR269" s="24" t="s">
        <v>157</v>
      </c>
      <c r="AT269" s="24" t="s">
        <v>153</v>
      </c>
      <c r="AU269" s="24" t="s">
        <v>106</v>
      </c>
      <c r="AY269" s="24" t="s">
        <v>151</v>
      </c>
      <c r="BE269" s="144">
        <f>IF(U269="základní",N269,0)</f>
        <v>0</v>
      </c>
      <c r="BF269" s="144">
        <f>IF(U269="snížená",N269,0)</f>
        <v>0</v>
      </c>
      <c r="BG269" s="144">
        <f>IF(U269="zákl. přenesená",N269,0)</f>
        <v>0</v>
      </c>
      <c r="BH269" s="144">
        <f>IF(U269="sníž. přenesená",N269,0)</f>
        <v>0</v>
      </c>
      <c r="BI269" s="144">
        <f>IF(U269="nulová",N269,0)</f>
        <v>0</v>
      </c>
      <c r="BJ269" s="24" t="s">
        <v>84</v>
      </c>
      <c r="BK269" s="144">
        <f>ROUND(L269*K269,2)</f>
        <v>0</v>
      </c>
      <c r="BL269" s="24" t="s">
        <v>157</v>
      </c>
      <c r="BM269" s="24" t="s">
        <v>373</v>
      </c>
    </row>
    <row r="270" s="10" customFormat="1" ht="16.5" customHeight="1">
      <c r="B270" s="232"/>
      <c r="C270" s="233"/>
      <c r="D270" s="233"/>
      <c r="E270" s="234" t="s">
        <v>22</v>
      </c>
      <c r="F270" s="235" t="s">
        <v>374</v>
      </c>
      <c r="G270" s="236"/>
      <c r="H270" s="236"/>
      <c r="I270" s="236"/>
      <c r="J270" s="233"/>
      <c r="K270" s="237">
        <v>4</v>
      </c>
      <c r="L270" s="233"/>
      <c r="M270" s="233"/>
      <c r="N270" s="233"/>
      <c r="O270" s="233"/>
      <c r="P270" s="233"/>
      <c r="Q270" s="233"/>
      <c r="R270" s="238"/>
      <c r="T270" s="239"/>
      <c r="U270" s="233"/>
      <c r="V270" s="233"/>
      <c r="W270" s="233"/>
      <c r="X270" s="233"/>
      <c r="Y270" s="233"/>
      <c r="Z270" s="233"/>
      <c r="AA270" s="240"/>
      <c r="AT270" s="241" t="s">
        <v>160</v>
      </c>
      <c r="AU270" s="241" t="s">
        <v>106</v>
      </c>
      <c r="AV270" s="10" t="s">
        <v>106</v>
      </c>
      <c r="AW270" s="10" t="s">
        <v>34</v>
      </c>
      <c r="AX270" s="10" t="s">
        <v>84</v>
      </c>
      <c r="AY270" s="241" t="s">
        <v>151</v>
      </c>
    </row>
    <row r="271" s="1" customFormat="1" ht="25.5" customHeight="1">
      <c r="B271" s="48"/>
      <c r="C271" s="271" t="s">
        <v>375</v>
      </c>
      <c r="D271" s="271" t="s">
        <v>263</v>
      </c>
      <c r="E271" s="272" t="s">
        <v>376</v>
      </c>
      <c r="F271" s="273" t="s">
        <v>377</v>
      </c>
      <c r="G271" s="273"/>
      <c r="H271" s="273"/>
      <c r="I271" s="273"/>
      <c r="J271" s="274" t="s">
        <v>298</v>
      </c>
      <c r="K271" s="275">
        <v>4</v>
      </c>
      <c r="L271" s="276">
        <v>0</v>
      </c>
      <c r="M271" s="277"/>
      <c r="N271" s="278">
        <f>ROUND(L271*K271,2)</f>
        <v>0</v>
      </c>
      <c r="O271" s="228"/>
      <c r="P271" s="228"/>
      <c r="Q271" s="228"/>
      <c r="R271" s="50"/>
      <c r="T271" s="229" t="s">
        <v>22</v>
      </c>
      <c r="U271" s="58" t="s">
        <v>41</v>
      </c>
      <c r="V271" s="49"/>
      <c r="W271" s="230">
        <f>V271*K271</f>
        <v>0</v>
      </c>
      <c r="X271" s="230">
        <v>0.0086999999999999994</v>
      </c>
      <c r="Y271" s="230">
        <f>X271*K271</f>
        <v>0.034799999999999998</v>
      </c>
      <c r="Z271" s="230">
        <v>0</v>
      </c>
      <c r="AA271" s="231">
        <f>Z271*K271</f>
        <v>0</v>
      </c>
      <c r="AR271" s="24" t="s">
        <v>240</v>
      </c>
      <c r="AT271" s="24" t="s">
        <v>263</v>
      </c>
      <c r="AU271" s="24" t="s">
        <v>106</v>
      </c>
      <c r="AY271" s="24" t="s">
        <v>151</v>
      </c>
      <c r="BE271" s="144">
        <f>IF(U271="základní",N271,0)</f>
        <v>0</v>
      </c>
      <c r="BF271" s="144">
        <f>IF(U271="snížená",N271,0)</f>
        <v>0</v>
      </c>
      <c r="BG271" s="144">
        <f>IF(U271="zákl. přenesená",N271,0)</f>
        <v>0</v>
      </c>
      <c r="BH271" s="144">
        <f>IF(U271="sníž. přenesená",N271,0)</f>
        <v>0</v>
      </c>
      <c r="BI271" s="144">
        <f>IF(U271="nulová",N271,0)</f>
        <v>0</v>
      </c>
      <c r="BJ271" s="24" t="s">
        <v>84</v>
      </c>
      <c r="BK271" s="144">
        <f>ROUND(L271*K271,2)</f>
        <v>0</v>
      </c>
      <c r="BL271" s="24" t="s">
        <v>157</v>
      </c>
      <c r="BM271" s="24" t="s">
        <v>378</v>
      </c>
    </row>
    <row r="272" s="10" customFormat="1" ht="16.5" customHeight="1">
      <c r="B272" s="232"/>
      <c r="C272" s="233"/>
      <c r="D272" s="233"/>
      <c r="E272" s="234" t="s">
        <v>22</v>
      </c>
      <c r="F272" s="235" t="s">
        <v>379</v>
      </c>
      <c r="G272" s="236"/>
      <c r="H272" s="236"/>
      <c r="I272" s="236"/>
      <c r="J272" s="233"/>
      <c r="K272" s="237">
        <v>4</v>
      </c>
      <c r="L272" s="233"/>
      <c r="M272" s="233"/>
      <c r="N272" s="233"/>
      <c r="O272" s="233"/>
      <c r="P272" s="233"/>
      <c r="Q272" s="233"/>
      <c r="R272" s="238"/>
      <c r="T272" s="239"/>
      <c r="U272" s="233"/>
      <c r="V272" s="233"/>
      <c r="W272" s="233"/>
      <c r="X272" s="233"/>
      <c r="Y272" s="233"/>
      <c r="Z272" s="233"/>
      <c r="AA272" s="240"/>
      <c r="AT272" s="241" t="s">
        <v>160</v>
      </c>
      <c r="AU272" s="241" t="s">
        <v>106</v>
      </c>
      <c r="AV272" s="10" t="s">
        <v>106</v>
      </c>
      <c r="AW272" s="10" t="s">
        <v>34</v>
      </c>
      <c r="AX272" s="10" t="s">
        <v>84</v>
      </c>
      <c r="AY272" s="241" t="s">
        <v>151</v>
      </c>
    </row>
    <row r="273" s="1" customFormat="1" ht="25.5" customHeight="1">
      <c r="B273" s="48"/>
      <c r="C273" s="271" t="s">
        <v>380</v>
      </c>
      <c r="D273" s="271" t="s">
        <v>263</v>
      </c>
      <c r="E273" s="272" t="s">
        <v>381</v>
      </c>
      <c r="F273" s="273" t="s">
        <v>382</v>
      </c>
      <c r="G273" s="273"/>
      <c r="H273" s="273"/>
      <c r="I273" s="273"/>
      <c r="J273" s="274" t="s">
        <v>298</v>
      </c>
      <c r="K273" s="275">
        <v>4</v>
      </c>
      <c r="L273" s="276">
        <v>0</v>
      </c>
      <c r="M273" s="277"/>
      <c r="N273" s="278">
        <f>ROUND(L273*K273,2)</f>
        <v>0</v>
      </c>
      <c r="O273" s="228"/>
      <c r="P273" s="228"/>
      <c r="Q273" s="228"/>
      <c r="R273" s="50"/>
      <c r="T273" s="229" t="s">
        <v>22</v>
      </c>
      <c r="U273" s="58" t="s">
        <v>41</v>
      </c>
      <c r="V273" s="49"/>
      <c r="W273" s="230">
        <f>V273*K273</f>
        <v>0</v>
      </c>
      <c r="X273" s="230">
        <v>0.0020999999999999999</v>
      </c>
      <c r="Y273" s="230">
        <f>X273*K273</f>
        <v>0.0083999999999999995</v>
      </c>
      <c r="Z273" s="230">
        <v>0</v>
      </c>
      <c r="AA273" s="231">
        <f>Z273*K273</f>
        <v>0</v>
      </c>
      <c r="AR273" s="24" t="s">
        <v>240</v>
      </c>
      <c r="AT273" s="24" t="s">
        <v>263</v>
      </c>
      <c r="AU273" s="24" t="s">
        <v>106</v>
      </c>
      <c r="AY273" s="24" t="s">
        <v>151</v>
      </c>
      <c r="BE273" s="144">
        <f>IF(U273="základní",N273,0)</f>
        <v>0</v>
      </c>
      <c r="BF273" s="144">
        <f>IF(U273="snížená",N273,0)</f>
        <v>0</v>
      </c>
      <c r="BG273" s="144">
        <f>IF(U273="zákl. přenesená",N273,0)</f>
        <v>0</v>
      </c>
      <c r="BH273" s="144">
        <f>IF(U273="sníž. přenesená",N273,0)</f>
        <v>0</v>
      </c>
      <c r="BI273" s="144">
        <f>IF(U273="nulová",N273,0)</f>
        <v>0</v>
      </c>
      <c r="BJ273" s="24" t="s">
        <v>84</v>
      </c>
      <c r="BK273" s="144">
        <f>ROUND(L273*K273,2)</f>
        <v>0</v>
      </c>
      <c r="BL273" s="24" t="s">
        <v>157</v>
      </c>
      <c r="BM273" s="24" t="s">
        <v>383</v>
      </c>
    </row>
    <row r="274" s="1" customFormat="1" ht="16.5" customHeight="1">
      <c r="B274" s="48"/>
      <c r="C274" s="221" t="s">
        <v>384</v>
      </c>
      <c r="D274" s="221" t="s">
        <v>153</v>
      </c>
      <c r="E274" s="222" t="s">
        <v>385</v>
      </c>
      <c r="F274" s="223" t="s">
        <v>386</v>
      </c>
      <c r="G274" s="223"/>
      <c r="H274" s="223"/>
      <c r="I274" s="223"/>
      <c r="J274" s="224" t="s">
        <v>298</v>
      </c>
      <c r="K274" s="225">
        <v>2</v>
      </c>
      <c r="L274" s="226">
        <v>0</v>
      </c>
      <c r="M274" s="227"/>
      <c r="N274" s="228">
        <f>ROUND(L274*K274,2)</f>
        <v>0</v>
      </c>
      <c r="O274" s="228"/>
      <c r="P274" s="228"/>
      <c r="Q274" s="228"/>
      <c r="R274" s="50"/>
      <c r="T274" s="229" t="s">
        <v>22</v>
      </c>
      <c r="U274" s="58" t="s">
        <v>41</v>
      </c>
      <c r="V274" s="49"/>
      <c r="W274" s="230">
        <f>V274*K274</f>
        <v>0</v>
      </c>
      <c r="X274" s="230">
        <v>0.00012</v>
      </c>
      <c r="Y274" s="230">
        <f>X274*K274</f>
        <v>0.00024000000000000001</v>
      </c>
      <c r="Z274" s="230">
        <v>0</v>
      </c>
      <c r="AA274" s="231">
        <f>Z274*K274</f>
        <v>0</v>
      </c>
      <c r="AR274" s="24" t="s">
        <v>157</v>
      </c>
      <c r="AT274" s="24" t="s">
        <v>153</v>
      </c>
      <c r="AU274" s="24" t="s">
        <v>106</v>
      </c>
      <c r="AY274" s="24" t="s">
        <v>151</v>
      </c>
      <c r="BE274" s="144">
        <f>IF(U274="základní",N274,0)</f>
        <v>0</v>
      </c>
      <c r="BF274" s="144">
        <f>IF(U274="snížená",N274,0)</f>
        <v>0</v>
      </c>
      <c r="BG274" s="144">
        <f>IF(U274="zákl. přenesená",N274,0)</f>
        <v>0</v>
      </c>
      <c r="BH274" s="144">
        <f>IF(U274="sníž. přenesená",N274,0)</f>
        <v>0</v>
      </c>
      <c r="BI274" s="144">
        <f>IF(U274="nulová",N274,0)</f>
        <v>0</v>
      </c>
      <c r="BJ274" s="24" t="s">
        <v>84</v>
      </c>
      <c r="BK274" s="144">
        <f>ROUND(L274*K274,2)</f>
        <v>0</v>
      </c>
      <c r="BL274" s="24" t="s">
        <v>157</v>
      </c>
      <c r="BM274" s="24" t="s">
        <v>387</v>
      </c>
    </row>
    <row r="275" s="10" customFormat="1" ht="16.5" customHeight="1">
      <c r="B275" s="232"/>
      <c r="C275" s="233"/>
      <c r="D275" s="233"/>
      <c r="E275" s="234" t="s">
        <v>22</v>
      </c>
      <c r="F275" s="235" t="s">
        <v>388</v>
      </c>
      <c r="G275" s="236"/>
      <c r="H275" s="236"/>
      <c r="I275" s="236"/>
      <c r="J275" s="233"/>
      <c r="K275" s="237">
        <v>2</v>
      </c>
      <c r="L275" s="233"/>
      <c r="M275" s="233"/>
      <c r="N275" s="233"/>
      <c r="O275" s="233"/>
      <c r="P275" s="233"/>
      <c r="Q275" s="233"/>
      <c r="R275" s="238"/>
      <c r="T275" s="239"/>
      <c r="U275" s="233"/>
      <c r="V275" s="233"/>
      <c r="W275" s="233"/>
      <c r="X275" s="233"/>
      <c r="Y275" s="233"/>
      <c r="Z275" s="233"/>
      <c r="AA275" s="240"/>
      <c r="AT275" s="241" t="s">
        <v>160</v>
      </c>
      <c r="AU275" s="241" t="s">
        <v>106</v>
      </c>
      <c r="AV275" s="10" t="s">
        <v>106</v>
      </c>
      <c r="AW275" s="10" t="s">
        <v>34</v>
      </c>
      <c r="AX275" s="10" t="s">
        <v>84</v>
      </c>
      <c r="AY275" s="241" t="s">
        <v>151</v>
      </c>
    </row>
    <row r="276" s="1" customFormat="1" ht="25.5" customHeight="1">
      <c r="B276" s="48"/>
      <c r="C276" s="221" t="s">
        <v>389</v>
      </c>
      <c r="D276" s="221" t="s">
        <v>153</v>
      </c>
      <c r="E276" s="222" t="s">
        <v>390</v>
      </c>
      <c r="F276" s="223" t="s">
        <v>391</v>
      </c>
      <c r="G276" s="223"/>
      <c r="H276" s="223"/>
      <c r="I276" s="223"/>
      <c r="J276" s="224" t="s">
        <v>201</v>
      </c>
      <c r="K276" s="225">
        <v>19.600000000000001</v>
      </c>
      <c r="L276" s="226">
        <v>0</v>
      </c>
      <c r="M276" s="227"/>
      <c r="N276" s="228">
        <f>ROUND(L276*K276,2)</f>
        <v>0</v>
      </c>
      <c r="O276" s="228"/>
      <c r="P276" s="228"/>
      <c r="Q276" s="228"/>
      <c r="R276" s="50"/>
      <c r="T276" s="229" t="s">
        <v>22</v>
      </c>
      <c r="U276" s="58" t="s">
        <v>41</v>
      </c>
      <c r="V276" s="49"/>
      <c r="W276" s="230">
        <f>V276*K276</f>
        <v>0</v>
      </c>
      <c r="X276" s="230">
        <v>0</v>
      </c>
      <c r="Y276" s="230">
        <f>X276*K276</f>
        <v>0</v>
      </c>
      <c r="Z276" s="230">
        <v>0</v>
      </c>
      <c r="AA276" s="231">
        <f>Z276*K276</f>
        <v>0</v>
      </c>
      <c r="AR276" s="24" t="s">
        <v>157</v>
      </c>
      <c r="AT276" s="24" t="s">
        <v>153</v>
      </c>
      <c r="AU276" s="24" t="s">
        <v>106</v>
      </c>
      <c r="AY276" s="24" t="s">
        <v>151</v>
      </c>
      <c r="BE276" s="144">
        <f>IF(U276="základní",N276,0)</f>
        <v>0</v>
      </c>
      <c r="BF276" s="144">
        <f>IF(U276="snížená",N276,0)</f>
        <v>0</v>
      </c>
      <c r="BG276" s="144">
        <f>IF(U276="zákl. přenesená",N276,0)</f>
        <v>0</v>
      </c>
      <c r="BH276" s="144">
        <f>IF(U276="sníž. přenesená",N276,0)</f>
        <v>0</v>
      </c>
      <c r="BI276" s="144">
        <f>IF(U276="nulová",N276,0)</f>
        <v>0</v>
      </c>
      <c r="BJ276" s="24" t="s">
        <v>84</v>
      </c>
      <c r="BK276" s="144">
        <f>ROUND(L276*K276,2)</f>
        <v>0</v>
      </c>
      <c r="BL276" s="24" t="s">
        <v>157</v>
      </c>
      <c r="BM276" s="24" t="s">
        <v>392</v>
      </c>
    </row>
    <row r="277" s="10" customFormat="1" ht="16.5" customHeight="1">
      <c r="B277" s="232"/>
      <c r="C277" s="233"/>
      <c r="D277" s="233"/>
      <c r="E277" s="234" t="s">
        <v>22</v>
      </c>
      <c r="F277" s="235" t="s">
        <v>351</v>
      </c>
      <c r="G277" s="236"/>
      <c r="H277" s="236"/>
      <c r="I277" s="236"/>
      <c r="J277" s="233"/>
      <c r="K277" s="237">
        <v>8.8000000000000007</v>
      </c>
      <c r="L277" s="233"/>
      <c r="M277" s="233"/>
      <c r="N277" s="233"/>
      <c r="O277" s="233"/>
      <c r="P277" s="233"/>
      <c r="Q277" s="233"/>
      <c r="R277" s="238"/>
      <c r="T277" s="239"/>
      <c r="U277" s="233"/>
      <c r="V277" s="233"/>
      <c r="W277" s="233"/>
      <c r="X277" s="233"/>
      <c r="Y277" s="233"/>
      <c r="Z277" s="233"/>
      <c r="AA277" s="240"/>
      <c r="AT277" s="241" t="s">
        <v>160</v>
      </c>
      <c r="AU277" s="241" t="s">
        <v>106</v>
      </c>
      <c r="AV277" s="10" t="s">
        <v>106</v>
      </c>
      <c r="AW277" s="10" t="s">
        <v>34</v>
      </c>
      <c r="AX277" s="10" t="s">
        <v>76</v>
      </c>
      <c r="AY277" s="241" t="s">
        <v>151</v>
      </c>
    </row>
    <row r="278" s="10" customFormat="1" ht="25.5" customHeight="1">
      <c r="B278" s="232"/>
      <c r="C278" s="233"/>
      <c r="D278" s="233"/>
      <c r="E278" s="234" t="s">
        <v>22</v>
      </c>
      <c r="F278" s="250" t="s">
        <v>356</v>
      </c>
      <c r="G278" s="233"/>
      <c r="H278" s="233"/>
      <c r="I278" s="233"/>
      <c r="J278" s="233"/>
      <c r="K278" s="237">
        <v>10.800000000000001</v>
      </c>
      <c r="L278" s="233"/>
      <c r="M278" s="233"/>
      <c r="N278" s="233"/>
      <c r="O278" s="233"/>
      <c r="P278" s="233"/>
      <c r="Q278" s="233"/>
      <c r="R278" s="238"/>
      <c r="T278" s="239"/>
      <c r="U278" s="233"/>
      <c r="V278" s="233"/>
      <c r="W278" s="233"/>
      <c r="X278" s="233"/>
      <c r="Y278" s="233"/>
      <c r="Z278" s="233"/>
      <c r="AA278" s="240"/>
      <c r="AT278" s="241" t="s">
        <v>160</v>
      </c>
      <c r="AU278" s="241" t="s">
        <v>106</v>
      </c>
      <c r="AV278" s="10" t="s">
        <v>106</v>
      </c>
      <c r="AW278" s="10" t="s">
        <v>34</v>
      </c>
      <c r="AX278" s="10" t="s">
        <v>76</v>
      </c>
      <c r="AY278" s="241" t="s">
        <v>151</v>
      </c>
    </row>
    <row r="279" s="13" customFormat="1" ht="16.5" customHeight="1">
      <c r="B279" s="260"/>
      <c r="C279" s="261"/>
      <c r="D279" s="261"/>
      <c r="E279" s="262" t="s">
        <v>22</v>
      </c>
      <c r="F279" s="263" t="s">
        <v>179</v>
      </c>
      <c r="G279" s="261"/>
      <c r="H279" s="261"/>
      <c r="I279" s="261"/>
      <c r="J279" s="261"/>
      <c r="K279" s="264">
        <v>19.600000000000001</v>
      </c>
      <c r="L279" s="261"/>
      <c r="M279" s="261"/>
      <c r="N279" s="261"/>
      <c r="O279" s="261"/>
      <c r="P279" s="261"/>
      <c r="Q279" s="261"/>
      <c r="R279" s="265"/>
      <c r="T279" s="266"/>
      <c r="U279" s="261"/>
      <c r="V279" s="261"/>
      <c r="W279" s="261"/>
      <c r="X279" s="261"/>
      <c r="Y279" s="261"/>
      <c r="Z279" s="261"/>
      <c r="AA279" s="267"/>
      <c r="AT279" s="268" t="s">
        <v>160</v>
      </c>
      <c r="AU279" s="268" t="s">
        <v>106</v>
      </c>
      <c r="AV279" s="13" t="s">
        <v>157</v>
      </c>
      <c r="AW279" s="13" t="s">
        <v>34</v>
      </c>
      <c r="AX279" s="13" t="s">
        <v>84</v>
      </c>
      <c r="AY279" s="268" t="s">
        <v>151</v>
      </c>
    </row>
    <row r="280" s="1" customFormat="1" ht="25.5" customHeight="1">
      <c r="B280" s="48"/>
      <c r="C280" s="221" t="s">
        <v>393</v>
      </c>
      <c r="D280" s="221" t="s">
        <v>153</v>
      </c>
      <c r="E280" s="222" t="s">
        <v>394</v>
      </c>
      <c r="F280" s="223" t="s">
        <v>395</v>
      </c>
      <c r="G280" s="223"/>
      <c r="H280" s="223"/>
      <c r="I280" s="223"/>
      <c r="J280" s="224" t="s">
        <v>396</v>
      </c>
      <c r="K280" s="225">
        <v>1</v>
      </c>
      <c r="L280" s="226">
        <v>0</v>
      </c>
      <c r="M280" s="227"/>
      <c r="N280" s="228">
        <f>ROUND(L280*K280,2)</f>
        <v>0</v>
      </c>
      <c r="O280" s="228"/>
      <c r="P280" s="228"/>
      <c r="Q280" s="228"/>
      <c r="R280" s="50"/>
      <c r="T280" s="229" t="s">
        <v>22</v>
      </c>
      <c r="U280" s="58" t="s">
        <v>41</v>
      </c>
      <c r="V280" s="49"/>
      <c r="W280" s="230">
        <f>V280*K280</f>
        <v>0</v>
      </c>
      <c r="X280" s="230">
        <v>0.00031</v>
      </c>
      <c r="Y280" s="230">
        <f>X280*K280</f>
        <v>0.00031</v>
      </c>
      <c r="Z280" s="230">
        <v>0</v>
      </c>
      <c r="AA280" s="231">
        <f>Z280*K280</f>
        <v>0</v>
      </c>
      <c r="AR280" s="24" t="s">
        <v>157</v>
      </c>
      <c r="AT280" s="24" t="s">
        <v>153</v>
      </c>
      <c r="AU280" s="24" t="s">
        <v>106</v>
      </c>
      <c r="AY280" s="24" t="s">
        <v>151</v>
      </c>
      <c r="BE280" s="144">
        <f>IF(U280="základní",N280,0)</f>
        <v>0</v>
      </c>
      <c r="BF280" s="144">
        <f>IF(U280="snížená",N280,0)</f>
        <v>0</v>
      </c>
      <c r="BG280" s="144">
        <f>IF(U280="zákl. přenesená",N280,0)</f>
        <v>0</v>
      </c>
      <c r="BH280" s="144">
        <f>IF(U280="sníž. přenesená",N280,0)</f>
        <v>0</v>
      </c>
      <c r="BI280" s="144">
        <f>IF(U280="nulová",N280,0)</f>
        <v>0</v>
      </c>
      <c r="BJ280" s="24" t="s">
        <v>84</v>
      </c>
      <c r="BK280" s="144">
        <f>ROUND(L280*K280,2)</f>
        <v>0</v>
      </c>
      <c r="BL280" s="24" t="s">
        <v>157</v>
      </c>
      <c r="BM280" s="24" t="s">
        <v>397</v>
      </c>
    </row>
    <row r="281" s="1" customFormat="1" ht="25.5" customHeight="1">
      <c r="B281" s="48"/>
      <c r="C281" s="221" t="s">
        <v>398</v>
      </c>
      <c r="D281" s="221" t="s">
        <v>153</v>
      </c>
      <c r="E281" s="222" t="s">
        <v>399</v>
      </c>
      <c r="F281" s="223" t="s">
        <v>400</v>
      </c>
      <c r="G281" s="223"/>
      <c r="H281" s="223"/>
      <c r="I281" s="223"/>
      <c r="J281" s="224" t="s">
        <v>396</v>
      </c>
      <c r="K281" s="225">
        <v>5</v>
      </c>
      <c r="L281" s="226">
        <v>0</v>
      </c>
      <c r="M281" s="227"/>
      <c r="N281" s="228">
        <f>ROUND(L281*K281,2)</f>
        <v>0</v>
      </c>
      <c r="O281" s="228"/>
      <c r="P281" s="228"/>
      <c r="Q281" s="228"/>
      <c r="R281" s="50"/>
      <c r="T281" s="229" t="s">
        <v>22</v>
      </c>
      <c r="U281" s="58" t="s">
        <v>41</v>
      </c>
      <c r="V281" s="49"/>
      <c r="W281" s="230">
        <f>V281*K281</f>
        <v>0</v>
      </c>
      <c r="X281" s="230">
        <v>0.00031</v>
      </c>
      <c r="Y281" s="230">
        <f>X281*K281</f>
        <v>0.00155</v>
      </c>
      <c r="Z281" s="230">
        <v>0</v>
      </c>
      <c r="AA281" s="231">
        <f>Z281*K281</f>
        <v>0</v>
      </c>
      <c r="AR281" s="24" t="s">
        <v>157</v>
      </c>
      <c r="AT281" s="24" t="s">
        <v>153</v>
      </c>
      <c r="AU281" s="24" t="s">
        <v>106</v>
      </c>
      <c r="AY281" s="24" t="s">
        <v>151</v>
      </c>
      <c r="BE281" s="144">
        <f>IF(U281="základní",N281,0)</f>
        <v>0</v>
      </c>
      <c r="BF281" s="144">
        <f>IF(U281="snížená",N281,0)</f>
        <v>0</v>
      </c>
      <c r="BG281" s="144">
        <f>IF(U281="zákl. přenesená",N281,0)</f>
        <v>0</v>
      </c>
      <c r="BH281" s="144">
        <f>IF(U281="sníž. přenesená",N281,0)</f>
        <v>0</v>
      </c>
      <c r="BI281" s="144">
        <f>IF(U281="nulová",N281,0)</f>
        <v>0</v>
      </c>
      <c r="BJ281" s="24" t="s">
        <v>84</v>
      </c>
      <c r="BK281" s="144">
        <f>ROUND(L281*K281,2)</f>
        <v>0</v>
      </c>
      <c r="BL281" s="24" t="s">
        <v>157</v>
      </c>
      <c r="BM281" s="24" t="s">
        <v>401</v>
      </c>
    </row>
    <row r="282" s="1" customFormat="1" ht="25.5" customHeight="1">
      <c r="B282" s="48"/>
      <c r="C282" s="221" t="s">
        <v>402</v>
      </c>
      <c r="D282" s="221" t="s">
        <v>153</v>
      </c>
      <c r="E282" s="222" t="s">
        <v>403</v>
      </c>
      <c r="F282" s="223" t="s">
        <v>404</v>
      </c>
      <c r="G282" s="223"/>
      <c r="H282" s="223"/>
      <c r="I282" s="223"/>
      <c r="J282" s="224" t="s">
        <v>298</v>
      </c>
      <c r="K282" s="225">
        <v>9</v>
      </c>
      <c r="L282" s="226">
        <v>0</v>
      </c>
      <c r="M282" s="227"/>
      <c r="N282" s="228">
        <f>ROUND(L282*K282,2)</f>
        <v>0</v>
      </c>
      <c r="O282" s="228"/>
      <c r="P282" s="228"/>
      <c r="Q282" s="228"/>
      <c r="R282" s="50"/>
      <c r="T282" s="229" t="s">
        <v>22</v>
      </c>
      <c r="U282" s="58" t="s">
        <v>41</v>
      </c>
      <c r="V282" s="49"/>
      <c r="W282" s="230">
        <f>V282*K282</f>
        <v>0</v>
      </c>
      <c r="X282" s="230">
        <v>0.0091800000000000007</v>
      </c>
      <c r="Y282" s="230">
        <f>X282*K282</f>
        <v>0.082619999999999999</v>
      </c>
      <c r="Z282" s="230">
        <v>0</v>
      </c>
      <c r="AA282" s="231">
        <f>Z282*K282</f>
        <v>0</v>
      </c>
      <c r="AR282" s="24" t="s">
        <v>157</v>
      </c>
      <c r="AT282" s="24" t="s">
        <v>153</v>
      </c>
      <c r="AU282" s="24" t="s">
        <v>106</v>
      </c>
      <c r="AY282" s="24" t="s">
        <v>151</v>
      </c>
      <c r="BE282" s="144">
        <f>IF(U282="základní",N282,0)</f>
        <v>0</v>
      </c>
      <c r="BF282" s="144">
        <f>IF(U282="snížená",N282,0)</f>
        <v>0</v>
      </c>
      <c r="BG282" s="144">
        <f>IF(U282="zákl. přenesená",N282,0)</f>
        <v>0</v>
      </c>
      <c r="BH282" s="144">
        <f>IF(U282="sníž. přenesená",N282,0)</f>
        <v>0</v>
      </c>
      <c r="BI282" s="144">
        <f>IF(U282="nulová",N282,0)</f>
        <v>0</v>
      </c>
      <c r="BJ282" s="24" t="s">
        <v>84</v>
      </c>
      <c r="BK282" s="144">
        <f>ROUND(L282*K282,2)</f>
        <v>0</v>
      </c>
      <c r="BL282" s="24" t="s">
        <v>157</v>
      </c>
      <c r="BM282" s="24" t="s">
        <v>405</v>
      </c>
    </row>
    <row r="283" s="10" customFormat="1" ht="16.5" customHeight="1">
      <c r="B283" s="232"/>
      <c r="C283" s="233"/>
      <c r="D283" s="233"/>
      <c r="E283" s="234" t="s">
        <v>22</v>
      </c>
      <c r="F283" s="235" t="s">
        <v>406</v>
      </c>
      <c r="G283" s="236"/>
      <c r="H283" s="236"/>
      <c r="I283" s="236"/>
      <c r="J283" s="233"/>
      <c r="K283" s="237">
        <v>9</v>
      </c>
      <c r="L283" s="233"/>
      <c r="M283" s="233"/>
      <c r="N283" s="233"/>
      <c r="O283" s="233"/>
      <c r="P283" s="233"/>
      <c r="Q283" s="233"/>
      <c r="R283" s="238"/>
      <c r="T283" s="239"/>
      <c r="U283" s="233"/>
      <c r="V283" s="233"/>
      <c r="W283" s="233"/>
      <c r="X283" s="233"/>
      <c r="Y283" s="233"/>
      <c r="Z283" s="233"/>
      <c r="AA283" s="240"/>
      <c r="AT283" s="241" t="s">
        <v>160</v>
      </c>
      <c r="AU283" s="241" t="s">
        <v>106</v>
      </c>
      <c r="AV283" s="10" t="s">
        <v>106</v>
      </c>
      <c r="AW283" s="10" t="s">
        <v>34</v>
      </c>
      <c r="AX283" s="10" t="s">
        <v>84</v>
      </c>
      <c r="AY283" s="241" t="s">
        <v>151</v>
      </c>
    </row>
    <row r="284" s="1" customFormat="1" ht="38.25" customHeight="1">
      <c r="B284" s="48"/>
      <c r="C284" s="271" t="s">
        <v>407</v>
      </c>
      <c r="D284" s="271" t="s">
        <v>263</v>
      </c>
      <c r="E284" s="272" t="s">
        <v>408</v>
      </c>
      <c r="F284" s="273" t="s">
        <v>409</v>
      </c>
      <c r="G284" s="273"/>
      <c r="H284" s="273"/>
      <c r="I284" s="273"/>
      <c r="J284" s="274" t="s">
        <v>298</v>
      </c>
      <c r="K284" s="275">
        <v>1</v>
      </c>
      <c r="L284" s="276">
        <v>0</v>
      </c>
      <c r="M284" s="277"/>
      <c r="N284" s="278">
        <f>ROUND(L284*K284,2)</f>
        <v>0</v>
      </c>
      <c r="O284" s="228"/>
      <c r="P284" s="228"/>
      <c r="Q284" s="228"/>
      <c r="R284" s="50"/>
      <c r="T284" s="229" t="s">
        <v>22</v>
      </c>
      <c r="U284" s="58" t="s">
        <v>41</v>
      </c>
      <c r="V284" s="49"/>
      <c r="W284" s="230">
        <f>V284*K284</f>
        <v>0</v>
      </c>
      <c r="X284" s="230">
        <v>1.0129999999999999</v>
      </c>
      <c r="Y284" s="230">
        <f>X284*K284</f>
        <v>1.0129999999999999</v>
      </c>
      <c r="Z284" s="230">
        <v>0</v>
      </c>
      <c r="AA284" s="231">
        <f>Z284*K284</f>
        <v>0</v>
      </c>
      <c r="AR284" s="24" t="s">
        <v>240</v>
      </c>
      <c r="AT284" s="24" t="s">
        <v>263</v>
      </c>
      <c r="AU284" s="24" t="s">
        <v>106</v>
      </c>
      <c r="AY284" s="24" t="s">
        <v>151</v>
      </c>
      <c r="BE284" s="144">
        <f>IF(U284="základní",N284,0)</f>
        <v>0</v>
      </c>
      <c r="BF284" s="144">
        <f>IF(U284="snížená",N284,0)</f>
        <v>0</v>
      </c>
      <c r="BG284" s="144">
        <f>IF(U284="zákl. přenesená",N284,0)</f>
        <v>0</v>
      </c>
      <c r="BH284" s="144">
        <f>IF(U284="sníž. přenesená",N284,0)</f>
        <v>0</v>
      </c>
      <c r="BI284" s="144">
        <f>IF(U284="nulová",N284,0)</f>
        <v>0</v>
      </c>
      <c r="BJ284" s="24" t="s">
        <v>84</v>
      </c>
      <c r="BK284" s="144">
        <f>ROUND(L284*K284,2)</f>
        <v>0</v>
      </c>
      <c r="BL284" s="24" t="s">
        <v>157</v>
      </c>
      <c r="BM284" s="24" t="s">
        <v>410</v>
      </c>
    </row>
    <row r="285" s="10" customFormat="1" ht="16.5" customHeight="1">
      <c r="B285" s="232"/>
      <c r="C285" s="233"/>
      <c r="D285" s="233"/>
      <c r="E285" s="234" t="s">
        <v>22</v>
      </c>
      <c r="F285" s="235" t="s">
        <v>411</v>
      </c>
      <c r="G285" s="236"/>
      <c r="H285" s="236"/>
      <c r="I285" s="236"/>
      <c r="J285" s="233"/>
      <c r="K285" s="237">
        <v>1</v>
      </c>
      <c r="L285" s="233"/>
      <c r="M285" s="233"/>
      <c r="N285" s="233"/>
      <c r="O285" s="233"/>
      <c r="P285" s="233"/>
      <c r="Q285" s="233"/>
      <c r="R285" s="238"/>
      <c r="T285" s="239"/>
      <c r="U285" s="233"/>
      <c r="V285" s="233"/>
      <c r="W285" s="233"/>
      <c r="X285" s="233"/>
      <c r="Y285" s="233"/>
      <c r="Z285" s="233"/>
      <c r="AA285" s="240"/>
      <c r="AT285" s="241" t="s">
        <v>160</v>
      </c>
      <c r="AU285" s="241" t="s">
        <v>106</v>
      </c>
      <c r="AV285" s="10" t="s">
        <v>106</v>
      </c>
      <c r="AW285" s="10" t="s">
        <v>34</v>
      </c>
      <c r="AX285" s="10" t="s">
        <v>84</v>
      </c>
      <c r="AY285" s="241" t="s">
        <v>151</v>
      </c>
    </row>
    <row r="286" s="1" customFormat="1" ht="25.5" customHeight="1">
      <c r="B286" s="48"/>
      <c r="C286" s="271" t="s">
        <v>412</v>
      </c>
      <c r="D286" s="271" t="s">
        <v>263</v>
      </c>
      <c r="E286" s="272" t="s">
        <v>413</v>
      </c>
      <c r="F286" s="273" t="s">
        <v>414</v>
      </c>
      <c r="G286" s="273"/>
      <c r="H286" s="273"/>
      <c r="I286" s="273"/>
      <c r="J286" s="274" t="s">
        <v>298</v>
      </c>
      <c r="K286" s="275">
        <v>4</v>
      </c>
      <c r="L286" s="276">
        <v>0</v>
      </c>
      <c r="M286" s="277"/>
      <c r="N286" s="278">
        <f>ROUND(L286*K286,2)</f>
        <v>0</v>
      </c>
      <c r="O286" s="228"/>
      <c r="P286" s="228"/>
      <c r="Q286" s="228"/>
      <c r="R286" s="50"/>
      <c r="T286" s="229" t="s">
        <v>22</v>
      </c>
      <c r="U286" s="58" t="s">
        <v>41</v>
      </c>
      <c r="V286" s="49"/>
      <c r="W286" s="230">
        <f>V286*K286</f>
        <v>0</v>
      </c>
      <c r="X286" s="230">
        <v>0.254</v>
      </c>
      <c r="Y286" s="230">
        <f>X286*K286</f>
        <v>1.016</v>
      </c>
      <c r="Z286" s="230">
        <v>0</v>
      </c>
      <c r="AA286" s="231">
        <f>Z286*K286</f>
        <v>0</v>
      </c>
      <c r="AR286" s="24" t="s">
        <v>240</v>
      </c>
      <c r="AT286" s="24" t="s">
        <v>263</v>
      </c>
      <c r="AU286" s="24" t="s">
        <v>106</v>
      </c>
      <c r="AY286" s="24" t="s">
        <v>151</v>
      </c>
      <c r="BE286" s="144">
        <f>IF(U286="základní",N286,0)</f>
        <v>0</v>
      </c>
      <c r="BF286" s="144">
        <f>IF(U286="snížená",N286,0)</f>
        <v>0</v>
      </c>
      <c r="BG286" s="144">
        <f>IF(U286="zákl. přenesená",N286,0)</f>
        <v>0</v>
      </c>
      <c r="BH286" s="144">
        <f>IF(U286="sníž. přenesená",N286,0)</f>
        <v>0</v>
      </c>
      <c r="BI286" s="144">
        <f>IF(U286="nulová",N286,0)</f>
        <v>0</v>
      </c>
      <c r="BJ286" s="24" t="s">
        <v>84</v>
      </c>
      <c r="BK286" s="144">
        <f>ROUND(L286*K286,2)</f>
        <v>0</v>
      </c>
      <c r="BL286" s="24" t="s">
        <v>157</v>
      </c>
      <c r="BM286" s="24" t="s">
        <v>415</v>
      </c>
    </row>
    <row r="287" s="10" customFormat="1" ht="16.5" customHeight="1">
      <c r="B287" s="232"/>
      <c r="C287" s="233"/>
      <c r="D287" s="233"/>
      <c r="E287" s="234" t="s">
        <v>22</v>
      </c>
      <c r="F287" s="235" t="s">
        <v>416</v>
      </c>
      <c r="G287" s="236"/>
      <c r="H287" s="236"/>
      <c r="I287" s="236"/>
      <c r="J287" s="233"/>
      <c r="K287" s="237">
        <v>4</v>
      </c>
      <c r="L287" s="233"/>
      <c r="M287" s="233"/>
      <c r="N287" s="233"/>
      <c r="O287" s="233"/>
      <c r="P287" s="233"/>
      <c r="Q287" s="233"/>
      <c r="R287" s="238"/>
      <c r="T287" s="239"/>
      <c r="U287" s="233"/>
      <c r="V287" s="233"/>
      <c r="W287" s="233"/>
      <c r="X287" s="233"/>
      <c r="Y287" s="233"/>
      <c r="Z287" s="233"/>
      <c r="AA287" s="240"/>
      <c r="AT287" s="241" t="s">
        <v>160</v>
      </c>
      <c r="AU287" s="241" t="s">
        <v>106</v>
      </c>
      <c r="AV287" s="10" t="s">
        <v>106</v>
      </c>
      <c r="AW287" s="10" t="s">
        <v>34</v>
      </c>
      <c r="AX287" s="10" t="s">
        <v>84</v>
      </c>
      <c r="AY287" s="241" t="s">
        <v>151</v>
      </c>
    </row>
    <row r="288" s="1" customFormat="1" ht="25.5" customHeight="1">
      <c r="B288" s="48"/>
      <c r="C288" s="271" t="s">
        <v>417</v>
      </c>
      <c r="D288" s="271" t="s">
        <v>263</v>
      </c>
      <c r="E288" s="272" t="s">
        <v>418</v>
      </c>
      <c r="F288" s="273" t="s">
        <v>419</v>
      </c>
      <c r="G288" s="273"/>
      <c r="H288" s="273"/>
      <c r="I288" s="273"/>
      <c r="J288" s="274" t="s">
        <v>298</v>
      </c>
      <c r="K288" s="275">
        <v>4</v>
      </c>
      <c r="L288" s="276">
        <v>0</v>
      </c>
      <c r="M288" s="277"/>
      <c r="N288" s="278">
        <f>ROUND(L288*K288,2)</f>
        <v>0</v>
      </c>
      <c r="O288" s="228"/>
      <c r="P288" s="228"/>
      <c r="Q288" s="228"/>
      <c r="R288" s="50"/>
      <c r="T288" s="229" t="s">
        <v>22</v>
      </c>
      <c r="U288" s="58" t="s">
        <v>41</v>
      </c>
      <c r="V288" s="49"/>
      <c r="W288" s="230">
        <f>V288*K288</f>
        <v>0</v>
      </c>
      <c r="X288" s="230">
        <v>0.50600000000000001</v>
      </c>
      <c r="Y288" s="230">
        <f>X288*K288</f>
        <v>2.024</v>
      </c>
      <c r="Z288" s="230">
        <v>0</v>
      </c>
      <c r="AA288" s="231">
        <f>Z288*K288</f>
        <v>0</v>
      </c>
      <c r="AR288" s="24" t="s">
        <v>240</v>
      </c>
      <c r="AT288" s="24" t="s">
        <v>263</v>
      </c>
      <c r="AU288" s="24" t="s">
        <v>106</v>
      </c>
      <c r="AY288" s="24" t="s">
        <v>151</v>
      </c>
      <c r="BE288" s="144">
        <f>IF(U288="základní",N288,0)</f>
        <v>0</v>
      </c>
      <c r="BF288" s="144">
        <f>IF(U288="snížená",N288,0)</f>
        <v>0</v>
      </c>
      <c r="BG288" s="144">
        <f>IF(U288="zákl. přenesená",N288,0)</f>
        <v>0</v>
      </c>
      <c r="BH288" s="144">
        <f>IF(U288="sníž. přenesená",N288,0)</f>
        <v>0</v>
      </c>
      <c r="BI288" s="144">
        <f>IF(U288="nulová",N288,0)</f>
        <v>0</v>
      </c>
      <c r="BJ288" s="24" t="s">
        <v>84</v>
      </c>
      <c r="BK288" s="144">
        <f>ROUND(L288*K288,2)</f>
        <v>0</v>
      </c>
      <c r="BL288" s="24" t="s">
        <v>157</v>
      </c>
      <c r="BM288" s="24" t="s">
        <v>420</v>
      </c>
    </row>
    <row r="289" s="10" customFormat="1" ht="16.5" customHeight="1">
      <c r="B289" s="232"/>
      <c r="C289" s="233"/>
      <c r="D289" s="233"/>
      <c r="E289" s="234" t="s">
        <v>22</v>
      </c>
      <c r="F289" s="235" t="s">
        <v>421</v>
      </c>
      <c r="G289" s="236"/>
      <c r="H289" s="236"/>
      <c r="I289" s="236"/>
      <c r="J289" s="233"/>
      <c r="K289" s="237">
        <v>4</v>
      </c>
      <c r="L289" s="233"/>
      <c r="M289" s="233"/>
      <c r="N289" s="233"/>
      <c r="O289" s="233"/>
      <c r="P289" s="233"/>
      <c r="Q289" s="233"/>
      <c r="R289" s="238"/>
      <c r="T289" s="239"/>
      <c r="U289" s="233"/>
      <c r="V289" s="233"/>
      <c r="W289" s="233"/>
      <c r="X289" s="233"/>
      <c r="Y289" s="233"/>
      <c r="Z289" s="233"/>
      <c r="AA289" s="240"/>
      <c r="AT289" s="241" t="s">
        <v>160</v>
      </c>
      <c r="AU289" s="241" t="s">
        <v>106</v>
      </c>
      <c r="AV289" s="10" t="s">
        <v>106</v>
      </c>
      <c r="AW289" s="10" t="s">
        <v>34</v>
      </c>
      <c r="AX289" s="10" t="s">
        <v>84</v>
      </c>
      <c r="AY289" s="241" t="s">
        <v>151</v>
      </c>
    </row>
    <row r="290" s="1" customFormat="1" ht="25.5" customHeight="1">
      <c r="B290" s="48"/>
      <c r="C290" s="221" t="s">
        <v>422</v>
      </c>
      <c r="D290" s="221" t="s">
        <v>153</v>
      </c>
      <c r="E290" s="222" t="s">
        <v>423</v>
      </c>
      <c r="F290" s="223" t="s">
        <v>424</v>
      </c>
      <c r="G290" s="223"/>
      <c r="H290" s="223"/>
      <c r="I290" s="223"/>
      <c r="J290" s="224" t="s">
        <v>298</v>
      </c>
      <c r="K290" s="225">
        <v>12</v>
      </c>
      <c r="L290" s="226">
        <v>0</v>
      </c>
      <c r="M290" s="227"/>
      <c r="N290" s="228">
        <f>ROUND(L290*K290,2)</f>
        <v>0</v>
      </c>
      <c r="O290" s="228"/>
      <c r="P290" s="228"/>
      <c r="Q290" s="228"/>
      <c r="R290" s="50"/>
      <c r="T290" s="229" t="s">
        <v>22</v>
      </c>
      <c r="U290" s="58" t="s">
        <v>41</v>
      </c>
      <c r="V290" s="49"/>
      <c r="W290" s="230">
        <f>V290*K290</f>
        <v>0</v>
      </c>
      <c r="X290" s="230">
        <v>0.011469999999999999</v>
      </c>
      <c r="Y290" s="230">
        <f>X290*K290</f>
        <v>0.13763999999999999</v>
      </c>
      <c r="Z290" s="230">
        <v>0</v>
      </c>
      <c r="AA290" s="231">
        <f>Z290*K290</f>
        <v>0</v>
      </c>
      <c r="AR290" s="24" t="s">
        <v>157</v>
      </c>
      <c r="AT290" s="24" t="s">
        <v>153</v>
      </c>
      <c r="AU290" s="24" t="s">
        <v>106</v>
      </c>
      <c r="AY290" s="24" t="s">
        <v>151</v>
      </c>
      <c r="BE290" s="144">
        <f>IF(U290="základní",N290,0)</f>
        <v>0</v>
      </c>
      <c r="BF290" s="144">
        <f>IF(U290="snížená",N290,0)</f>
        <v>0</v>
      </c>
      <c r="BG290" s="144">
        <f>IF(U290="zákl. přenesená",N290,0)</f>
        <v>0</v>
      </c>
      <c r="BH290" s="144">
        <f>IF(U290="sníž. přenesená",N290,0)</f>
        <v>0</v>
      </c>
      <c r="BI290" s="144">
        <f>IF(U290="nulová",N290,0)</f>
        <v>0</v>
      </c>
      <c r="BJ290" s="24" t="s">
        <v>84</v>
      </c>
      <c r="BK290" s="144">
        <f>ROUND(L290*K290,2)</f>
        <v>0</v>
      </c>
      <c r="BL290" s="24" t="s">
        <v>157</v>
      </c>
      <c r="BM290" s="24" t="s">
        <v>425</v>
      </c>
    </row>
    <row r="291" s="10" customFormat="1" ht="16.5" customHeight="1">
      <c r="B291" s="232"/>
      <c r="C291" s="233"/>
      <c r="D291" s="233"/>
      <c r="E291" s="234" t="s">
        <v>22</v>
      </c>
      <c r="F291" s="235" t="s">
        <v>426</v>
      </c>
      <c r="G291" s="236"/>
      <c r="H291" s="236"/>
      <c r="I291" s="236"/>
      <c r="J291" s="233"/>
      <c r="K291" s="237">
        <v>7</v>
      </c>
      <c r="L291" s="233"/>
      <c r="M291" s="233"/>
      <c r="N291" s="233"/>
      <c r="O291" s="233"/>
      <c r="P291" s="233"/>
      <c r="Q291" s="233"/>
      <c r="R291" s="238"/>
      <c r="T291" s="239"/>
      <c r="U291" s="233"/>
      <c r="V291" s="233"/>
      <c r="W291" s="233"/>
      <c r="X291" s="233"/>
      <c r="Y291" s="233"/>
      <c r="Z291" s="233"/>
      <c r="AA291" s="240"/>
      <c r="AT291" s="241" t="s">
        <v>160</v>
      </c>
      <c r="AU291" s="241" t="s">
        <v>106</v>
      </c>
      <c r="AV291" s="10" t="s">
        <v>106</v>
      </c>
      <c r="AW291" s="10" t="s">
        <v>34</v>
      </c>
      <c r="AX291" s="10" t="s">
        <v>76</v>
      </c>
      <c r="AY291" s="241" t="s">
        <v>151</v>
      </c>
    </row>
    <row r="292" s="10" customFormat="1" ht="16.5" customHeight="1">
      <c r="B292" s="232"/>
      <c r="C292" s="233"/>
      <c r="D292" s="233"/>
      <c r="E292" s="234" t="s">
        <v>22</v>
      </c>
      <c r="F292" s="250" t="s">
        <v>427</v>
      </c>
      <c r="G292" s="233"/>
      <c r="H292" s="233"/>
      <c r="I292" s="233"/>
      <c r="J292" s="233"/>
      <c r="K292" s="237">
        <v>5</v>
      </c>
      <c r="L292" s="233"/>
      <c r="M292" s="233"/>
      <c r="N292" s="233"/>
      <c r="O292" s="233"/>
      <c r="P292" s="233"/>
      <c r="Q292" s="233"/>
      <c r="R292" s="238"/>
      <c r="T292" s="239"/>
      <c r="U292" s="233"/>
      <c r="V292" s="233"/>
      <c r="W292" s="233"/>
      <c r="X292" s="233"/>
      <c r="Y292" s="233"/>
      <c r="Z292" s="233"/>
      <c r="AA292" s="240"/>
      <c r="AT292" s="241" t="s">
        <v>160</v>
      </c>
      <c r="AU292" s="241" t="s">
        <v>106</v>
      </c>
      <c r="AV292" s="10" t="s">
        <v>106</v>
      </c>
      <c r="AW292" s="10" t="s">
        <v>34</v>
      </c>
      <c r="AX292" s="10" t="s">
        <v>76</v>
      </c>
      <c r="AY292" s="241" t="s">
        <v>151</v>
      </c>
    </row>
    <row r="293" s="13" customFormat="1" ht="16.5" customHeight="1">
      <c r="B293" s="260"/>
      <c r="C293" s="261"/>
      <c r="D293" s="261"/>
      <c r="E293" s="262" t="s">
        <v>22</v>
      </c>
      <c r="F293" s="263" t="s">
        <v>179</v>
      </c>
      <c r="G293" s="261"/>
      <c r="H293" s="261"/>
      <c r="I293" s="261"/>
      <c r="J293" s="261"/>
      <c r="K293" s="264">
        <v>12</v>
      </c>
      <c r="L293" s="261"/>
      <c r="M293" s="261"/>
      <c r="N293" s="261"/>
      <c r="O293" s="261"/>
      <c r="P293" s="261"/>
      <c r="Q293" s="261"/>
      <c r="R293" s="265"/>
      <c r="T293" s="266"/>
      <c r="U293" s="261"/>
      <c r="V293" s="261"/>
      <c r="W293" s="261"/>
      <c r="X293" s="261"/>
      <c r="Y293" s="261"/>
      <c r="Z293" s="261"/>
      <c r="AA293" s="267"/>
      <c r="AT293" s="268" t="s">
        <v>160</v>
      </c>
      <c r="AU293" s="268" t="s">
        <v>106</v>
      </c>
      <c r="AV293" s="13" t="s">
        <v>157</v>
      </c>
      <c r="AW293" s="13" t="s">
        <v>34</v>
      </c>
      <c r="AX293" s="13" t="s">
        <v>84</v>
      </c>
      <c r="AY293" s="268" t="s">
        <v>151</v>
      </c>
    </row>
    <row r="294" s="1" customFormat="1" ht="25.5" customHeight="1">
      <c r="B294" s="48"/>
      <c r="C294" s="271" t="s">
        <v>428</v>
      </c>
      <c r="D294" s="271" t="s">
        <v>263</v>
      </c>
      <c r="E294" s="272" t="s">
        <v>429</v>
      </c>
      <c r="F294" s="273" t="s">
        <v>430</v>
      </c>
      <c r="G294" s="273"/>
      <c r="H294" s="273"/>
      <c r="I294" s="273"/>
      <c r="J294" s="274" t="s">
        <v>298</v>
      </c>
      <c r="K294" s="275">
        <v>5</v>
      </c>
      <c r="L294" s="276">
        <v>0</v>
      </c>
      <c r="M294" s="277"/>
      <c r="N294" s="278">
        <f>ROUND(L294*K294,2)</f>
        <v>0</v>
      </c>
      <c r="O294" s="228"/>
      <c r="P294" s="228"/>
      <c r="Q294" s="228"/>
      <c r="R294" s="50"/>
      <c r="T294" s="229" t="s">
        <v>22</v>
      </c>
      <c r="U294" s="58" t="s">
        <v>41</v>
      </c>
      <c r="V294" s="49"/>
      <c r="W294" s="230">
        <f>V294*K294</f>
        <v>0</v>
      </c>
      <c r="X294" s="230">
        <v>0.56999999999999995</v>
      </c>
      <c r="Y294" s="230">
        <f>X294*K294</f>
        <v>2.8499999999999996</v>
      </c>
      <c r="Z294" s="230">
        <v>0</v>
      </c>
      <c r="AA294" s="231">
        <f>Z294*K294</f>
        <v>0</v>
      </c>
      <c r="AR294" s="24" t="s">
        <v>240</v>
      </c>
      <c r="AT294" s="24" t="s">
        <v>263</v>
      </c>
      <c r="AU294" s="24" t="s">
        <v>106</v>
      </c>
      <c r="AY294" s="24" t="s">
        <v>151</v>
      </c>
      <c r="BE294" s="144">
        <f>IF(U294="základní",N294,0)</f>
        <v>0</v>
      </c>
      <c r="BF294" s="144">
        <f>IF(U294="snížená",N294,0)</f>
        <v>0</v>
      </c>
      <c r="BG294" s="144">
        <f>IF(U294="zákl. přenesená",N294,0)</f>
        <v>0</v>
      </c>
      <c r="BH294" s="144">
        <f>IF(U294="sníž. přenesená",N294,0)</f>
        <v>0</v>
      </c>
      <c r="BI294" s="144">
        <f>IF(U294="nulová",N294,0)</f>
        <v>0</v>
      </c>
      <c r="BJ294" s="24" t="s">
        <v>84</v>
      </c>
      <c r="BK294" s="144">
        <f>ROUND(L294*K294,2)</f>
        <v>0</v>
      </c>
      <c r="BL294" s="24" t="s">
        <v>157</v>
      </c>
      <c r="BM294" s="24" t="s">
        <v>431</v>
      </c>
    </row>
    <row r="295" s="10" customFormat="1" ht="16.5" customHeight="1">
      <c r="B295" s="232"/>
      <c r="C295" s="233"/>
      <c r="D295" s="233"/>
      <c r="E295" s="234" t="s">
        <v>22</v>
      </c>
      <c r="F295" s="235" t="s">
        <v>432</v>
      </c>
      <c r="G295" s="236"/>
      <c r="H295" s="236"/>
      <c r="I295" s="236"/>
      <c r="J295" s="233"/>
      <c r="K295" s="237">
        <v>5</v>
      </c>
      <c r="L295" s="233"/>
      <c r="M295" s="233"/>
      <c r="N295" s="233"/>
      <c r="O295" s="233"/>
      <c r="P295" s="233"/>
      <c r="Q295" s="233"/>
      <c r="R295" s="238"/>
      <c r="T295" s="239"/>
      <c r="U295" s="233"/>
      <c r="V295" s="233"/>
      <c r="W295" s="233"/>
      <c r="X295" s="233"/>
      <c r="Y295" s="233"/>
      <c r="Z295" s="233"/>
      <c r="AA295" s="240"/>
      <c r="AT295" s="241" t="s">
        <v>160</v>
      </c>
      <c r="AU295" s="241" t="s">
        <v>106</v>
      </c>
      <c r="AV295" s="10" t="s">
        <v>106</v>
      </c>
      <c r="AW295" s="10" t="s">
        <v>34</v>
      </c>
      <c r="AX295" s="10" t="s">
        <v>84</v>
      </c>
      <c r="AY295" s="241" t="s">
        <v>151</v>
      </c>
    </row>
    <row r="296" s="1" customFormat="1" ht="16.5" customHeight="1">
      <c r="B296" s="48"/>
      <c r="C296" s="271" t="s">
        <v>433</v>
      </c>
      <c r="D296" s="271" t="s">
        <v>263</v>
      </c>
      <c r="E296" s="272" t="s">
        <v>434</v>
      </c>
      <c r="F296" s="273" t="s">
        <v>435</v>
      </c>
      <c r="G296" s="273"/>
      <c r="H296" s="273"/>
      <c r="I296" s="273"/>
      <c r="J296" s="274" t="s">
        <v>298</v>
      </c>
      <c r="K296" s="275">
        <v>2</v>
      </c>
      <c r="L296" s="276">
        <v>0</v>
      </c>
      <c r="M296" s="277"/>
      <c r="N296" s="278">
        <f>ROUND(L296*K296,2)</f>
        <v>0</v>
      </c>
      <c r="O296" s="228"/>
      <c r="P296" s="228"/>
      <c r="Q296" s="228"/>
      <c r="R296" s="50"/>
      <c r="T296" s="229" t="s">
        <v>22</v>
      </c>
      <c r="U296" s="58" t="s">
        <v>41</v>
      </c>
      <c r="V296" s="49"/>
      <c r="W296" s="230">
        <f>V296*K296</f>
        <v>0</v>
      </c>
      <c r="X296" s="230">
        <v>0.42999999999999999</v>
      </c>
      <c r="Y296" s="230">
        <f>X296*K296</f>
        <v>0.85999999999999999</v>
      </c>
      <c r="Z296" s="230">
        <v>0</v>
      </c>
      <c r="AA296" s="231">
        <f>Z296*K296</f>
        <v>0</v>
      </c>
      <c r="AR296" s="24" t="s">
        <v>240</v>
      </c>
      <c r="AT296" s="24" t="s">
        <v>263</v>
      </c>
      <c r="AU296" s="24" t="s">
        <v>106</v>
      </c>
      <c r="AY296" s="24" t="s">
        <v>151</v>
      </c>
      <c r="BE296" s="144">
        <f>IF(U296="základní",N296,0)</f>
        <v>0</v>
      </c>
      <c r="BF296" s="144">
        <f>IF(U296="snížená",N296,0)</f>
        <v>0</v>
      </c>
      <c r="BG296" s="144">
        <f>IF(U296="zákl. přenesená",N296,0)</f>
        <v>0</v>
      </c>
      <c r="BH296" s="144">
        <f>IF(U296="sníž. přenesená",N296,0)</f>
        <v>0</v>
      </c>
      <c r="BI296" s="144">
        <f>IF(U296="nulová",N296,0)</f>
        <v>0</v>
      </c>
      <c r="BJ296" s="24" t="s">
        <v>84</v>
      </c>
      <c r="BK296" s="144">
        <f>ROUND(L296*K296,2)</f>
        <v>0</v>
      </c>
      <c r="BL296" s="24" t="s">
        <v>157</v>
      </c>
      <c r="BM296" s="24" t="s">
        <v>436</v>
      </c>
    </row>
    <row r="297" s="10" customFormat="1" ht="16.5" customHeight="1">
      <c r="B297" s="232"/>
      <c r="C297" s="233"/>
      <c r="D297" s="233"/>
      <c r="E297" s="234" t="s">
        <v>22</v>
      </c>
      <c r="F297" s="235" t="s">
        <v>437</v>
      </c>
      <c r="G297" s="236"/>
      <c r="H297" s="236"/>
      <c r="I297" s="236"/>
      <c r="J297" s="233"/>
      <c r="K297" s="237">
        <v>2</v>
      </c>
      <c r="L297" s="233"/>
      <c r="M297" s="233"/>
      <c r="N297" s="233"/>
      <c r="O297" s="233"/>
      <c r="P297" s="233"/>
      <c r="Q297" s="233"/>
      <c r="R297" s="238"/>
      <c r="T297" s="239"/>
      <c r="U297" s="233"/>
      <c r="V297" s="233"/>
      <c r="W297" s="233"/>
      <c r="X297" s="233"/>
      <c r="Y297" s="233"/>
      <c r="Z297" s="233"/>
      <c r="AA297" s="240"/>
      <c r="AT297" s="241" t="s">
        <v>160</v>
      </c>
      <c r="AU297" s="241" t="s">
        <v>106</v>
      </c>
      <c r="AV297" s="10" t="s">
        <v>106</v>
      </c>
      <c r="AW297" s="10" t="s">
        <v>34</v>
      </c>
      <c r="AX297" s="10" t="s">
        <v>84</v>
      </c>
      <c r="AY297" s="241" t="s">
        <v>151</v>
      </c>
    </row>
    <row r="298" s="1" customFormat="1" ht="25.5" customHeight="1">
      <c r="B298" s="48"/>
      <c r="C298" s="271" t="s">
        <v>438</v>
      </c>
      <c r="D298" s="271" t="s">
        <v>263</v>
      </c>
      <c r="E298" s="272" t="s">
        <v>439</v>
      </c>
      <c r="F298" s="273" t="s">
        <v>440</v>
      </c>
      <c r="G298" s="273"/>
      <c r="H298" s="273"/>
      <c r="I298" s="273"/>
      <c r="J298" s="274" t="s">
        <v>298</v>
      </c>
      <c r="K298" s="275">
        <v>2</v>
      </c>
      <c r="L298" s="276">
        <v>0</v>
      </c>
      <c r="M298" s="277"/>
      <c r="N298" s="278">
        <f>ROUND(L298*K298,2)</f>
        <v>0</v>
      </c>
      <c r="O298" s="228"/>
      <c r="P298" s="228"/>
      <c r="Q298" s="228"/>
      <c r="R298" s="50"/>
      <c r="T298" s="229" t="s">
        <v>22</v>
      </c>
      <c r="U298" s="58" t="s">
        <v>41</v>
      </c>
      <c r="V298" s="49"/>
      <c r="W298" s="230">
        <f>V298*K298</f>
        <v>0</v>
      </c>
      <c r="X298" s="230">
        <v>0.033000000000000002</v>
      </c>
      <c r="Y298" s="230">
        <f>X298*K298</f>
        <v>0.066000000000000003</v>
      </c>
      <c r="Z298" s="230">
        <v>0</v>
      </c>
      <c r="AA298" s="231">
        <f>Z298*K298</f>
        <v>0</v>
      </c>
      <c r="AR298" s="24" t="s">
        <v>240</v>
      </c>
      <c r="AT298" s="24" t="s">
        <v>263</v>
      </c>
      <c r="AU298" s="24" t="s">
        <v>106</v>
      </c>
      <c r="AY298" s="24" t="s">
        <v>151</v>
      </c>
      <c r="BE298" s="144">
        <f>IF(U298="základní",N298,0)</f>
        <v>0</v>
      </c>
      <c r="BF298" s="144">
        <f>IF(U298="snížená",N298,0)</f>
        <v>0</v>
      </c>
      <c r="BG298" s="144">
        <f>IF(U298="zákl. přenesená",N298,0)</f>
        <v>0</v>
      </c>
      <c r="BH298" s="144">
        <f>IF(U298="sníž. přenesená",N298,0)</f>
        <v>0</v>
      </c>
      <c r="BI298" s="144">
        <f>IF(U298="nulová",N298,0)</f>
        <v>0</v>
      </c>
      <c r="BJ298" s="24" t="s">
        <v>84</v>
      </c>
      <c r="BK298" s="144">
        <f>ROUND(L298*K298,2)</f>
        <v>0</v>
      </c>
      <c r="BL298" s="24" t="s">
        <v>157</v>
      </c>
      <c r="BM298" s="24" t="s">
        <v>441</v>
      </c>
    </row>
    <row r="299" s="10" customFormat="1" ht="16.5" customHeight="1">
      <c r="B299" s="232"/>
      <c r="C299" s="233"/>
      <c r="D299" s="233"/>
      <c r="E299" s="234" t="s">
        <v>22</v>
      </c>
      <c r="F299" s="235" t="s">
        <v>442</v>
      </c>
      <c r="G299" s="236"/>
      <c r="H299" s="236"/>
      <c r="I299" s="236"/>
      <c r="J299" s="233"/>
      <c r="K299" s="237">
        <v>2</v>
      </c>
      <c r="L299" s="233"/>
      <c r="M299" s="233"/>
      <c r="N299" s="233"/>
      <c r="O299" s="233"/>
      <c r="P299" s="233"/>
      <c r="Q299" s="233"/>
      <c r="R299" s="238"/>
      <c r="T299" s="239"/>
      <c r="U299" s="233"/>
      <c r="V299" s="233"/>
      <c r="W299" s="233"/>
      <c r="X299" s="233"/>
      <c r="Y299" s="233"/>
      <c r="Z299" s="233"/>
      <c r="AA299" s="240"/>
      <c r="AT299" s="241" t="s">
        <v>160</v>
      </c>
      <c r="AU299" s="241" t="s">
        <v>106</v>
      </c>
      <c r="AV299" s="10" t="s">
        <v>106</v>
      </c>
      <c r="AW299" s="10" t="s">
        <v>34</v>
      </c>
      <c r="AX299" s="10" t="s">
        <v>84</v>
      </c>
      <c r="AY299" s="241" t="s">
        <v>151</v>
      </c>
    </row>
    <row r="300" s="1" customFormat="1" ht="25.5" customHeight="1">
      <c r="B300" s="48"/>
      <c r="C300" s="271" t="s">
        <v>443</v>
      </c>
      <c r="D300" s="271" t="s">
        <v>263</v>
      </c>
      <c r="E300" s="272" t="s">
        <v>444</v>
      </c>
      <c r="F300" s="273" t="s">
        <v>445</v>
      </c>
      <c r="G300" s="273"/>
      <c r="H300" s="273"/>
      <c r="I300" s="273"/>
      <c r="J300" s="274" t="s">
        <v>298</v>
      </c>
      <c r="K300" s="275">
        <v>1</v>
      </c>
      <c r="L300" s="276">
        <v>0</v>
      </c>
      <c r="M300" s="277"/>
      <c r="N300" s="278">
        <f>ROUND(L300*K300,2)</f>
        <v>0</v>
      </c>
      <c r="O300" s="228"/>
      <c r="P300" s="228"/>
      <c r="Q300" s="228"/>
      <c r="R300" s="50"/>
      <c r="T300" s="229" t="s">
        <v>22</v>
      </c>
      <c r="U300" s="58" t="s">
        <v>41</v>
      </c>
      <c r="V300" s="49"/>
      <c r="W300" s="230">
        <f>V300*K300</f>
        <v>0</v>
      </c>
      <c r="X300" s="230">
        <v>0.050999999999999997</v>
      </c>
      <c r="Y300" s="230">
        <f>X300*K300</f>
        <v>0.050999999999999997</v>
      </c>
      <c r="Z300" s="230">
        <v>0</v>
      </c>
      <c r="AA300" s="231">
        <f>Z300*K300</f>
        <v>0</v>
      </c>
      <c r="AR300" s="24" t="s">
        <v>240</v>
      </c>
      <c r="AT300" s="24" t="s">
        <v>263</v>
      </c>
      <c r="AU300" s="24" t="s">
        <v>106</v>
      </c>
      <c r="AY300" s="24" t="s">
        <v>151</v>
      </c>
      <c r="BE300" s="144">
        <f>IF(U300="základní",N300,0)</f>
        <v>0</v>
      </c>
      <c r="BF300" s="144">
        <f>IF(U300="snížená",N300,0)</f>
        <v>0</v>
      </c>
      <c r="BG300" s="144">
        <f>IF(U300="zákl. přenesená",N300,0)</f>
        <v>0</v>
      </c>
      <c r="BH300" s="144">
        <f>IF(U300="sníž. přenesená",N300,0)</f>
        <v>0</v>
      </c>
      <c r="BI300" s="144">
        <f>IF(U300="nulová",N300,0)</f>
        <v>0</v>
      </c>
      <c r="BJ300" s="24" t="s">
        <v>84</v>
      </c>
      <c r="BK300" s="144">
        <f>ROUND(L300*K300,2)</f>
        <v>0</v>
      </c>
      <c r="BL300" s="24" t="s">
        <v>157</v>
      </c>
      <c r="BM300" s="24" t="s">
        <v>446</v>
      </c>
    </row>
    <row r="301" s="10" customFormat="1" ht="16.5" customHeight="1">
      <c r="B301" s="232"/>
      <c r="C301" s="233"/>
      <c r="D301" s="233"/>
      <c r="E301" s="234" t="s">
        <v>22</v>
      </c>
      <c r="F301" s="235" t="s">
        <v>447</v>
      </c>
      <c r="G301" s="236"/>
      <c r="H301" s="236"/>
      <c r="I301" s="236"/>
      <c r="J301" s="233"/>
      <c r="K301" s="237">
        <v>1</v>
      </c>
      <c r="L301" s="233"/>
      <c r="M301" s="233"/>
      <c r="N301" s="233"/>
      <c r="O301" s="233"/>
      <c r="P301" s="233"/>
      <c r="Q301" s="233"/>
      <c r="R301" s="238"/>
      <c r="T301" s="239"/>
      <c r="U301" s="233"/>
      <c r="V301" s="233"/>
      <c r="W301" s="233"/>
      <c r="X301" s="233"/>
      <c r="Y301" s="233"/>
      <c r="Z301" s="233"/>
      <c r="AA301" s="240"/>
      <c r="AT301" s="241" t="s">
        <v>160</v>
      </c>
      <c r="AU301" s="241" t="s">
        <v>106</v>
      </c>
      <c r="AV301" s="10" t="s">
        <v>106</v>
      </c>
      <c r="AW301" s="10" t="s">
        <v>34</v>
      </c>
      <c r="AX301" s="10" t="s">
        <v>84</v>
      </c>
      <c r="AY301" s="241" t="s">
        <v>151</v>
      </c>
    </row>
    <row r="302" s="1" customFormat="1" ht="25.5" customHeight="1">
      <c r="B302" s="48"/>
      <c r="C302" s="271" t="s">
        <v>448</v>
      </c>
      <c r="D302" s="271" t="s">
        <v>263</v>
      </c>
      <c r="E302" s="272" t="s">
        <v>449</v>
      </c>
      <c r="F302" s="273" t="s">
        <v>450</v>
      </c>
      <c r="G302" s="273"/>
      <c r="H302" s="273"/>
      <c r="I302" s="273"/>
      <c r="J302" s="274" t="s">
        <v>298</v>
      </c>
      <c r="K302" s="275">
        <v>2</v>
      </c>
      <c r="L302" s="276">
        <v>0</v>
      </c>
      <c r="M302" s="277"/>
      <c r="N302" s="278">
        <f>ROUND(L302*K302,2)</f>
        <v>0</v>
      </c>
      <c r="O302" s="228"/>
      <c r="P302" s="228"/>
      <c r="Q302" s="228"/>
      <c r="R302" s="50"/>
      <c r="T302" s="229" t="s">
        <v>22</v>
      </c>
      <c r="U302" s="58" t="s">
        <v>41</v>
      </c>
      <c r="V302" s="49"/>
      <c r="W302" s="230">
        <f>V302*K302</f>
        <v>0</v>
      </c>
      <c r="X302" s="230">
        <v>0.052999999999999998</v>
      </c>
      <c r="Y302" s="230">
        <f>X302*K302</f>
        <v>0.106</v>
      </c>
      <c r="Z302" s="230">
        <v>0</v>
      </c>
      <c r="AA302" s="231">
        <f>Z302*K302</f>
        <v>0</v>
      </c>
      <c r="AR302" s="24" t="s">
        <v>240</v>
      </c>
      <c r="AT302" s="24" t="s">
        <v>263</v>
      </c>
      <c r="AU302" s="24" t="s">
        <v>106</v>
      </c>
      <c r="AY302" s="24" t="s">
        <v>151</v>
      </c>
      <c r="BE302" s="144">
        <f>IF(U302="základní",N302,0)</f>
        <v>0</v>
      </c>
      <c r="BF302" s="144">
        <f>IF(U302="snížená",N302,0)</f>
        <v>0</v>
      </c>
      <c r="BG302" s="144">
        <f>IF(U302="zákl. přenesená",N302,0)</f>
        <v>0</v>
      </c>
      <c r="BH302" s="144">
        <f>IF(U302="sníž. přenesená",N302,0)</f>
        <v>0</v>
      </c>
      <c r="BI302" s="144">
        <f>IF(U302="nulová",N302,0)</f>
        <v>0</v>
      </c>
      <c r="BJ302" s="24" t="s">
        <v>84</v>
      </c>
      <c r="BK302" s="144">
        <f>ROUND(L302*K302,2)</f>
        <v>0</v>
      </c>
      <c r="BL302" s="24" t="s">
        <v>157</v>
      </c>
      <c r="BM302" s="24" t="s">
        <v>451</v>
      </c>
    </row>
    <row r="303" s="10" customFormat="1" ht="16.5" customHeight="1">
      <c r="B303" s="232"/>
      <c r="C303" s="233"/>
      <c r="D303" s="233"/>
      <c r="E303" s="234" t="s">
        <v>22</v>
      </c>
      <c r="F303" s="235" t="s">
        <v>452</v>
      </c>
      <c r="G303" s="236"/>
      <c r="H303" s="236"/>
      <c r="I303" s="236"/>
      <c r="J303" s="233"/>
      <c r="K303" s="237">
        <v>2</v>
      </c>
      <c r="L303" s="233"/>
      <c r="M303" s="233"/>
      <c r="N303" s="233"/>
      <c r="O303" s="233"/>
      <c r="P303" s="233"/>
      <c r="Q303" s="233"/>
      <c r="R303" s="238"/>
      <c r="T303" s="239"/>
      <c r="U303" s="233"/>
      <c r="V303" s="233"/>
      <c r="W303" s="233"/>
      <c r="X303" s="233"/>
      <c r="Y303" s="233"/>
      <c r="Z303" s="233"/>
      <c r="AA303" s="240"/>
      <c r="AT303" s="241" t="s">
        <v>160</v>
      </c>
      <c r="AU303" s="241" t="s">
        <v>106</v>
      </c>
      <c r="AV303" s="10" t="s">
        <v>106</v>
      </c>
      <c r="AW303" s="10" t="s">
        <v>34</v>
      </c>
      <c r="AX303" s="10" t="s">
        <v>84</v>
      </c>
      <c r="AY303" s="241" t="s">
        <v>151</v>
      </c>
    </row>
    <row r="304" s="1" customFormat="1" ht="25.5" customHeight="1">
      <c r="B304" s="48"/>
      <c r="C304" s="221" t="s">
        <v>453</v>
      </c>
      <c r="D304" s="221" t="s">
        <v>153</v>
      </c>
      <c r="E304" s="222" t="s">
        <v>454</v>
      </c>
      <c r="F304" s="223" t="s">
        <v>455</v>
      </c>
      <c r="G304" s="223"/>
      <c r="H304" s="223"/>
      <c r="I304" s="223"/>
      <c r="J304" s="224" t="s">
        <v>298</v>
      </c>
      <c r="K304" s="225">
        <v>7</v>
      </c>
      <c r="L304" s="226">
        <v>0</v>
      </c>
      <c r="M304" s="227"/>
      <c r="N304" s="228">
        <f>ROUND(L304*K304,2)</f>
        <v>0</v>
      </c>
      <c r="O304" s="228"/>
      <c r="P304" s="228"/>
      <c r="Q304" s="228"/>
      <c r="R304" s="50"/>
      <c r="T304" s="229" t="s">
        <v>22</v>
      </c>
      <c r="U304" s="58" t="s">
        <v>41</v>
      </c>
      <c r="V304" s="49"/>
      <c r="W304" s="230">
        <f>V304*K304</f>
        <v>0</v>
      </c>
      <c r="X304" s="230">
        <v>0.027529999999999999</v>
      </c>
      <c r="Y304" s="230">
        <f>X304*K304</f>
        <v>0.19270999999999999</v>
      </c>
      <c r="Z304" s="230">
        <v>0</v>
      </c>
      <c r="AA304" s="231">
        <f>Z304*K304</f>
        <v>0</v>
      </c>
      <c r="AR304" s="24" t="s">
        <v>157</v>
      </c>
      <c r="AT304" s="24" t="s">
        <v>153</v>
      </c>
      <c r="AU304" s="24" t="s">
        <v>106</v>
      </c>
      <c r="AY304" s="24" t="s">
        <v>151</v>
      </c>
      <c r="BE304" s="144">
        <f>IF(U304="základní",N304,0)</f>
        <v>0</v>
      </c>
      <c r="BF304" s="144">
        <f>IF(U304="snížená",N304,0)</f>
        <v>0</v>
      </c>
      <c r="BG304" s="144">
        <f>IF(U304="zákl. přenesená",N304,0)</f>
        <v>0</v>
      </c>
      <c r="BH304" s="144">
        <f>IF(U304="sníž. přenesená",N304,0)</f>
        <v>0</v>
      </c>
      <c r="BI304" s="144">
        <f>IF(U304="nulová",N304,0)</f>
        <v>0</v>
      </c>
      <c r="BJ304" s="24" t="s">
        <v>84</v>
      </c>
      <c r="BK304" s="144">
        <f>ROUND(L304*K304,2)</f>
        <v>0</v>
      </c>
      <c r="BL304" s="24" t="s">
        <v>157</v>
      </c>
      <c r="BM304" s="24" t="s">
        <v>456</v>
      </c>
    </row>
    <row r="305" s="10" customFormat="1" ht="16.5" customHeight="1">
      <c r="B305" s="232"/>
      <c r="C305" s="233"/>
      <c r="D305" s="233"/>
      <c r="E305" s="234" t="s">
        <v>22</v>
      </c>
      <c r="F305" s="235" t="s">
        <v>457</v>
      </c>
      <c r="G305" s="236"/>
      <c r="H305" s="236"/>
      <c r="I305" s="236"/>
      <c r="J305" s="233"/>
      <c r="K305" s="237">
        <v>6</v>
      </c>
      <c r="L305" s="233"/>
      <c r="M305" s="233"/>
      <c r="N305" s="233"/>
      <c r="O305" s="233"/>
      <c r="P305" s="233"/>
      <c r="Q305" s="233"/>
      <c r="R305" s="238"/>
      <c r="T305" s="239"/>
      <c r="U305" s="233"/>
      <c r="V305" s="233"/>
      <c r="W305" s="233"/>
      <c r="X305" s="233"/>
      <c r="Y305" s="233"/>
      <c r="Z305" s="233"/>
      <c r="AA305" s="240"/>
      <c r="AT305" s="241" t="s">
        <v>160</v>
      </c>
      <c r="AU305" s="241" t="s">
        <v>106</v>
      </c>
      <c r="AV305" s="10" t="s">
        <v>106</v>
      </c>
      <c r="AW305" s="10" t="s">
        <v>34</v>
      </c>
      <c r="AX305" s="10" t="s">
        <v>76</v>
      </c>
      <c r="AY305" s="241" t="s">
        <v>151</v>
      </c>
    </row>
    <row r="306" s="10" customFormat="1" ht="16.5" customHeight="1">
      <c r="B306" s="232"/>
      <c r="C306" s="233"/>
      <c r="D306" s="233"/>
      <c r="E306" s="234" t="s">
        <v>22</v>
      </c>
      <c r="F306" s="250" t="s">
        <v>458</v>
      </c>
      <c r="G306" s="233"/>
      <c r="H306" s="233"/>
      <c r="I306" s="233"/>
      <c r="J306" s="233"/>
      <c r="K306" s="237">
        <v>1</v>
      </c>
      <c r="L306" s="233"/>
      <c r="M306" s="233"/>
      <c r="N306" s="233"/>
      <c r="O306" s="233"/>
      <c r="P306" s="233"/>
      <c r="Q306" s="233"/>
      <c r="R306" s="238"/>
      <c r="T306" s="239"/>
      <c r="U306" s="233"/>
      <c r="V306" s="233"/>
      <c r="W306" s="233"/>
      <c r="X306" s="233"/>
      <c r="Y306" s="233"/>
      <c r="Z306" s="233"/>
      <c r="AA306" s="240"/>
      <c r="AT306" s="241" t="s">
        <v>160</v>
      </c>
      <c r="AU306" s="241" t="s">
        <v>106</v>
      </c>
      <c r="AV306" s="10" t="s">
        <v>106</v>
      </c>
      <c r="AW306" s="10" t="s">
        <v>34</v>
      </c>
      <c r="AX306" s="10" t="s">
        <v>76</v>
      </c>
      <c r="AY306" s="241" t="s">
        <v>151</v>
      </c>
    </row>
    <row r="307" s="13" customFormat="1" ht="16.5" customHeight="1">
      <c r="B307" s="260"/>
      <c r="C307" s="261"/>
      <c r="D307" s="261"/>
      <c r="E307" s="262" t="s">
        <v>22</v>
      </c>
      <c r="F307" s="263" t="s">
        <v>179</v>
      </c>
      <c r="G307" s="261"/>
      <c r="H307" s="261"/>
      <c r="I307" s="261"/>
      <c r="J307" s="261"/>
      <c r="K307" s="264">
        <v>7</v>
      </c>
      <c r="L307" s="261"/>
      <c r="M307" s="261"/>
      <c r="N307" s="261"/>
      <c r="O307" s="261"/>
      <c r="P307" s="261"/>
      <c r="Q307" s="261"/>
      <c r="R307" s="265"/>
      <c r="T307" s="266"/>
      <c r="U307" s="261"/>
      <c r="V307" s="261"/>
      <c r="W307" s="261"/>
      <c r="X307" s="261"/>
      <c r="Y307" s="261"/>
      <c r="Z307" s="261"/>
      <c r="AA307" s="267"/>
      <c r="AT307" s="268" t="s">
        <v>160</v>
      </c>
      <c r="AU307" s="268" t="s">
        <v>106</v>
      </c>
      <c r="AV307" s="13" t="s">
        <v>157</v>
      </c>
      <c r="AW307" s="13" t="s">
        <v>34</v>
      </c>
      <c r="AX307" s="13" t="s">
        <v>84</v>
      </c>
      <c r="AY307" s="268" t="s">
        <v>151</v>
      </c>
    </row>
    <row r="308" s="1" customFormat="1" ht="25.5" customHeight="1">
      <c r="B308" s="48"/>
      <c r="C308" s="271" t="s">
        <v>459</v>
      </c>
      <c r="D308" s="271" t="s">
        <v>263</v>
      </c>
      <c r="E308" s="272" t="s">
        <v>460</v>
      </c>
      <c r="F308" s="273" t="s">
        <v>461</v>
      </c>
      <c r="G308" s="273"/>
      <c r="H308" s="273"/>
      <c r="I308" s="273"/>
      <c r="J308" s="274" t="s">
        <v>298</v>
      </c>
      <c r="K308" s="275">
        <v>6</v>
      </c>
      <c r="L308" s="276">
        <v>0</v>
      </c>
      <c r="M308" s="277"/>
      <c r="N308" s="278">
        <f>ROUND(L308*K308,2)</f>
        <v>0</v>
      </c>
      <c r="O308" s="228"/>
      <c r="P308" s="228"/>
      <c r="Q308" s="228"/>
      <c r="R308" s="50"/>
      <c r="T308" s="229" t="s">
        <v>22</v>
      </c>
      <c r="U308" s="58" t="s">
        <v>41</v>
      </c>
      <c r="V308" s="49"/>
      <c r="W308" s="230">
        <f>V308*K308</f>
        <v>0</v>
      </c>
      <c r="X308" s="230">
        <v>1.6140000000000001</v>
      </c>
      <c r="Y308" s="230">
        <f>X308*K308</f>
        <v>9.6840000000000011</v>
      </c>
      <c r="Z308" s="230">
        <v>0</v>
      </c>
      <c r="AA308" s="231">
        <f>Z308*K308</f>
        <v>0</v>
      </c>
      <c r="AR308" s="24" t="s">
        <v>240</v>
      </c>
      <c r="AT308" s="24" t="s">
        <v>263</v>
      </c>
      <c r="AU308" s="24" t="s">
        <v>106</v>
      </c>
      <c r="AY308" s="24" t="s">
        <v>151</v>
      </c>
      <c r="BE308" s="144">
        <f>IF(U308="základní",N308,0)</f>
        <v>0</v>
      </c>
      <c r="BF308" s="144">
        <f>IF(U308="snížená",N308,0)</f>
        <v>0</v>
      </c>
      <c r="BG308" s="144">
        <f>IF(U308="zákl. přenesená",N308,0)</f>
        <v>0</v>
      </c>
      <c r="BH308" s="144">
        <f>IF(U308="sníž. přenesená",N308,0)</f>
        <v>0</v>
      </c>
      <c r="BI308" s="144">
        <f>IF(U308="nulová",N308,0)</f>
        <v>0</v>
      </c>
      <c r="BJ308" s="24" t="s">
        <v>84</v>
      </c>
      <c r="BK308" s="144">
        <f>ROUND(L308*K308,2)</f>
        <v>0</v>
      </c>
      <c r="BL308" s="24" t="s">
        <v>157</v>
      </c>
      <c r="BM308" s="24" t="s">
        <v>462</v>
      </c>
    </row>
    <row r="309" s="1" customFormat="1" ht="25.5" customHeight="1">
      <c r="B309" s="48"/>
      <c r="C309" s="271" t="s">
        <v>463</v>
      </c>
      <c r="D309" s="271" t="s">
        <v>263</v>
      </c>
      <c r="E309" s="272" t="s">
        <v>464</v>
      </c>
      <c r="F309" s="273" t="s">
        <v>465</v>
      </c>
      <c r="G309" s="273"/>
      <c r="H309" s="273"/>
      <c r="I309" s="273"/>
      <c r="J309" s="274" t="s">
        <v>298</v>
      </c>
      <c r="K309" s="275">
        <v>1</v>
      </c>
      <c r="L309" s="276">
        <v>0</v>
      </c>
      <c r="M309" s="277"/>
      <c r="N309" s="278">
        <f>ROUND(L309*K309,2)</f>
        <v>0</v>
      </c>
      <c r="O309" s="228"/>
      <c r="P309" s="228"/>
      <c r="Q309" s="228"/>
      <c r="R309" s="50"/>
      <c r="T309" s="229" t="s">
        <v>22</v>
      </c>
      <c r="U309" s="58" t="s">
        <v>41</v>
      </c>
      <c r="V309" s="49"/>
      <c r="W309" s="230">
        <f>V309*K309</f>
        <v>0</v>
      </c>
      <c r="X309" s="230">
        <v>1.6140000000000001</v>
      </c>
      <c r="Y309" s="230">
        <f>X309*K309</f>
        <v>1.6140000000000001</v>
      </c>
      <c r="Z309" s="230">
        <v>0</v>
      </c>
      <c r="AA309" s="231">
        <f>Z309*K309</f>
        <v>0</v>
      </c>
      <c r="AR309" s="24" t="s">
        <v>240</v>
      </c>
      <c r="AT309" s="24" t="s">
        <v>263</v>
      </c>
      <c r="AU309" s="24" t="s">
        <v>106</v>
      </c>
      <c r="AY309" s="24" t="s">
        <v>151</v>
      </c>
      <c r="BE309" s="144">
        <f>IF(U309="základní",N309,0)</f>
        <v>0</v>
      </c>
      <c r="BF309" s="144">
        <f>IF(U309="snížená",N309,0)</f>
        <v>0</v>
      </c>
      <c r="BG309" s="144">
        <f>IF(U309="zákl. přenesená",N309,0)</f>
        <v>0</v>
      </c>
      <c r="BH309" s="144">
        <f>IF(U309="sníž. přenesená",N309,0)</f>
        <v>0</v>
      </c>
      <c r="BI309" s="144">
        <f>IF(U309="nulová",N309,0)</f>
        <v>0</v>
      </c>
      <c r="BJ309" s="24" t="s">
        <v>84</v>
      </c>
      <c r="BK309" s="144">
        <f>ROUND(L309*K309,2)</f>
        <v>0</v>
      </c>
      <c r="BL309" s="24" t="s">
        <v>157</v>
      </c>
      <c r="BM309" s="24" t="s">
        <v>466</v>
      </c>
    </row>
    <row r="310" s="1" customFormat="1" ht="38.25" customHeight="1">
      <c r="B310" s="48"/>
      <c r="C310" s="221" t="s">
        <v>467</v>
      </c>
      <c r="D310" s="221" t="s">
        <v>153</v>
      </c>
      <c r="E310" s="222" t="s">
        <v>468</v>
      </c>
      <c r="F310" s="223" t="s">
        <v>469</v>
      </c>
      <c r="G310" s="223"/>
      <c r="H310" s="223"/>
      <c r="I310" s="223"/>
      <c r="J310" s="224" t="s">
        <v>298</v>
      </c>
      <c r="K310" s="225">
        <v>7</v>
      </c>
      <c r="L310" s="226">
        <v>0</v>
      </c>
      <c r="M310" s="227"/>
      <c r="N310" s="228">
        <f>ROUND(L310*K310,2)</f>
        <v>0</v>
      </c>
      <c r="O310" s="228"/>
      <c r="P310" s="228"/>
      <c r="Q310" s="228"/>
      <c r="R310" s="50"/>
      <c r="T310" s="229" t="s">
        <v>22</v>
      </c>
      <c r="U310" s="58" t="s">
        <v>41</v>
      </c>
      <c r="V310" s="49"/>
      <c r="W310" s="230">
        <f>V310*K310</f>
        <v>0</v>
      </c>
      <c r="X310" s="230">
        <v>0.21734000000000001</v>
      </c>
      <c r="Y310" s="230">
        <f>X310*K310</f>
        <v>1.52138</v>
      </c>
      <c r="Z310" s="230">
        <v>0</v>
      </c>
      <c r="AA310" s="231">
        <f>Z310*K310</f>
        <v>0</v>
      </c>
      <c r="AR310" s="24" t="s">
        <v>157</v>
      </c>
      <c r="AT310" s="24" t="s">
        <v>153</v>
      </c>
      <c r="AU310" s="24" t="s">
        <v>106</v>
      </c>
      <c r="AY310" s="24" t="s">
        <v>151</v>
      </c>
      <c r="BE310" s="144">
        <f>IF(U310="základní",N310,0)</f>
        <v>0</v>
      </c>
      <c r="BF310" s="144">
        <f>IF(U310="snížená",N310,0)</f>
        <v>0</v>
      </c>
      <c r="BG310" s="144">
        <f>IF(U310="zákl. přenesená",N310,0)</f>
        <v>0</v>
      </c>
      <c r="BH310" s="144">
        <f>IF(U310="sníž. přenesená",N310,0)</f>
        <v>0</v>
      </c>
      <c r="BI310" s="144">
        <f>IF(U310="nulová",N310,0)</f>
        <v>0</v>
      </c>
      <c r="BJ310" s="24" t="s">
        <v>84</v>
      </c>
      <c r="BK310" s="144">
        <f>ROUND(L310*K310,2)</f>
        <v>0</v>
      </c>
      <c r="BL310" s="24" t="s">
        <v>157</v>
      </c>
      <c r="BM310" s="24" t="s">
        <v>470</v>
      </c>
    </row>
    <row r="311" s="1" customFormat="1" ht="25.5" customHeight="1">
      <c r="B311" s="48"/>
      <c r="C311" s="271" t="s">
        <v>471</v>
      </c>
      <c r="D311" s="271" t="s">
        <v>263</v>
      </c>
      <c r="E311" s="272" t="s">
        <v>472</v>
      </c>
      <c r="F311" s="273" t="s">
        <v>473</v>
      </c>
      <c r="G311" s="273"/>
      <c r="H311" s="273"/>
      <c r="I311" s="273"/>
      <c r="J311" s="274" t="s">
        <v>298</v>
      </c>
      <c r="K311" s="275">
        <v>5</v>
      </c>
      <c r="L311" s="276">
        <v>0</v>
      </c>
      <c r="M311" s="277"/>
      <c r="N311" s="278">
        <f>ROUND(L311*K311,2)</f>
        <v>0</v>
      </c>
      <c r="O311" s="228"/>
      <c r="P311" s="228"/>
      <c r="Q311" s="228"/>
      <c r="R311" s="50"/>
      <c r="T311" s="229" t="s">
        <v>22</v>
      </c>
      <c r="U311" s="58" t="s">
        <v>41</v>
      </c>
      <c r="V311" s="49"/>
      <c r="W311" s="230">
        <f>V311*K311</f>
        <v>0</v>
      </c>
      <c r="X311" s="230">
        <v>0.037999999999999999</v>
      </c>
      <c r="Y311" s="230">
        <f>X311*K311</f>
        <v>0.19</v>
      </c>
      <c r="Z311" s="230">
        <v>0</v>
      </c>
      <c r="AA311" s="231">
        <f>Z311*K311</f>
        <v>0</v>
      </c>
      <c r="AR311" s="24" t="s">
        <v>240</v>
      </c>
      <c r="AT311" s="24" t="s">
        <v>263</v>
      </c>
      <c r="AU311" s="24" t="s">
        <v>106</v>
      </c>
      <c r="AY311" s="24" t="s">
        <v>151</v>
      </c>
      <c r="BE311" s="144">
        <f>IF(U311="základní",N311,0)</f>
        <v>0</v>
      </c>
      <c r="BF311" s="144">
        <f>IF(U311="snížená",N311,0)</f>
        <v>0</v>
      </c>
      <c r="BG311" s="144">
        <f>IF(U311="zákl. přenesená",N311,0)</f>
        <v>0</v>
      </c>
      <c r="BH311" s="144">
        <f>IF(U311="sníž. přenesená",N311,0)</f>
        <v>0</v>
      </c>
      <c r="BI311" s="144">
        <f>IF(U311="nulová",N311,0)</f>
        <v>0</v>
      </c>
      <c r="BJ311" s="24" t="s">
        <v>84</v>
      </c>
      <c r="BK311" s="144">
        <f>ROUND(L311*K311,2)</f>
        <v>0</v>
      </c>
      <c r="BL311" s="24" t="s">
        <v>157</v>
      </c>
      <c r="BM311" s="24" t="s">
        <v>474</v>
      </c>
    </row>
    <row r="312" s="1" customFormat="1" ht="25.5" customHeight="1">
      <c r="B312" s="48"/>
      <c r="C312" s="271" t="s">
        <v>475</v>
      </c>
      <c r="D312" s="271" t="s">
        <v>263</v>
      </c>
      <c r="E312" s="272" t="s">
        <v>476</v>
      </c>
      <c r="F312" s="273" t="s">
        <v>477</v>
      </c>
      <c r="G312" s="273"/>
      <c r="H312" s="273"/>
      <c r="I312" s="273"/>
      <c r="J312" s="274" t="s">
        <v>298</v>
      </c>
      <c r="K312" s="275">
        <v>2</v>
      </c>
      <c r="L312" s="276">
        <v>0</v>
      </c>
      <c r="M312" s="277"/>
      <c r="N312" s="278">
        <f>ROUND(L312*K312,2)</f>
        <v>0</v>
      </c>
      <c r="O312" s="228"/>
      <c r="P312" s="228"/>
      <c r="Q312" s="228"/>
      <c r="R312" s="50"/>
      <c r="T312" s="229" t="s">
        <v>22</v>
      </c>
      <c r="U312" s="58" t="s">
        <v>41</v>
      </c>
      <c r="V312" s="49"/>
      <c r="W312" s="230">
        <f>V312*K312</f>
        <v>0</v>
      </c>
      <c r="X312" s="230">
        <v>0.059999999999999998</v>
      </c>
      <c r="Y312" s="230">
        <f>X312*K312</f>
        <v>0.12</v>
      </c>
      <c r="Z312" s="230">
        <v>0</v>
      </c>
      <c r="AA312" s="231">
        <f>Z312*K312</f>
        <v>0</v>
      </c>
      <c r="AR312" s="24" t="s">
        <v>240</v>
      </c>
      <c r="AT312" s="24" t="s">
        <v>263</v>
      </c>
      <c r="AU312" s="24" t="s">
        <v>106</v>
      </c>
      <c r="AY312" s="24" t="s">
        <v>151</v>
      </c>
      <c r="BE312" s="144">
        <f>IF(U312="základní",N312,0)</f>
        <v>0</v>
      </c>
      <c r="BF312" s="144">
        <f>IF(U312="snížená",N312,0)</f>
        <v>0</v>
      </c>
      <c r="BG312" s="144">
        <f>IF(U312="zákl. přenesená",N312,0)</f>
        <v>0</v>
      </c>
      <c r="BH312" s="144">
        <f>IF(U312="sníž. přenesená",N312,0)</f>
        <v>0</v>
      </c>
      <c r="BI312" s="144">
        <f>IF(U312="nulová",N312,0)</f>
        <v>0</v>
      </c>
      <c r="BJ312" s="24" t="s">
        <v>84</v>
      </c>
      <c r="BK312" s="144">
        <f>ROUND(L312*K312,2)</f>
        <v>0</v>
      </c>
      <c r="BL312" s="24" t="s">
        <v>157</v>
      </c>
      <c r="BM312" s="24" t="s">
        <v>478</v>
      </c>
    </row>
    <row r="313" s="9" customFormat="1" ht="29.88" customHeight="1">
      <c r="B313" s="207"/>
      <c r="C313" s="208"/>
      <c r="D313" s="218" t="s">
        <v>123</v>
      </c>
      <c r="E313" s="218"/>
      <c r="F313" s="218"/>
      <c r="G313" s="218"/>
      <c r="H313" s="218"/>
      <c r="I313" s="218"/>
      <c r="J313" s="218"/>
      <c r="K313" s="218"/>
      <c r="L313" s="218"/>
      <c r="M313" s="218"/>
      <c r="N313" s="279">
        <f>BK313</f>
        <v>0</v>
      </c>
      <c r="O313" s="280"/>
      <c r="P313" s="280"/>
      <c r="Q313" s="280"/>
      <c r="R313" s="211"/>
      <c r="T313" s="212"/>
      <c r="U313" s="208"/>
      <c r="V313" s="208"/>
      <c r="W313" s="213">
        <f>W314</f>
        <v>0</v>
      </c>
      <c r="X313" s="208"/>
      <c r="Y313" s="213">
        <f>Y314</f>
        <v>0</v>
      </c>
      <c r="Z313" s="208"/>
      <c r="AA313" s="214">
        <f>AA314</f>
        <v>0</v>
      </c>
      <c r="AR313" s="215" t="s">
        <v>84</v>
      </c>
      <c r="AT313" s="216" t="s">
        <v>75</v>
      </c>
      <c r="AU313" s="216" t="s">
        <v>84</v>
      </c>
      <c r="AY313" s="215" t="s">
        <v>151</v>
      </c>
      <c r="BK313" s="217">
        <f>BK314</f>
        <v>0</v>
      </c>
    </row>
    <row r="314" s="1" customFormat="1" ht="25.5" customHeight="1">
      <c r="B314" s="48"/>
      <c r="C314" s="221" t="s">
        <v>479</v>
      </c>
      <c r="D314" s="221" t="s">
        <v>153</v>
      </c>
      <c r="E314" s="222" t="s">
        <v>480</v>
      </c>
      <c r="F314" s="223" t="s">
        <v>481</v>
      </c>
      <c r="G314" s="223"/>
      <c r="H314" s="223"/>
      <c r="I314" s="223"/>
      <c r="J314" s="224" t="s">
        <v>251</v>
      </c>
      <c r="K314" s="225">
        <v>441.41399999999999</v>
      </c>
      <c r="L314" s="226">
        <v>0</v>
      </c>
      <c r="M314" s="227"/>
      <c r="N314" s="228">
        <f>ROUND(L314*K314,2)</f>
        <v>0</v>
      </c>
      <c r="O314" s="228"/>
      <c r="P314" s="228"/>
      <c r="Q314" s="228"/>
      <c r="R314" s="50"/>
      <c r="T314" s="229" t="s">
        <v>22</v>
      </c>
      <c r="U314" s="58" t="s">
        <v>41</v>
      </c>
      <c r="V314" s="49"/>
      <c r="W314" s="230">
        <f>V314*K314</f>
        <v>0</v>
      </c>
      <c r="X314" s="230">
        <v>0</v>
      </c>
      <c r="Y314" s="230">
        <f>X314*K314</f>
        <v>0</v>
      </c>
      <c r="Z314" s="230">
        <v>0</v>
      </c>
      <c r="AA314" s="231">
        <f>Z314*K314</f>
        <v>0</v>
      </c>
      <c r="AR314" s="24" t="s">
        <v>157</v>
      </c>
      <c r="AT314" s="24" t="s">
        <v>153</v>
      </c>
      <c r="AU314" s="24" t="s">
        <v>106</v>
      </c>
      <c r="AY314" s="24" t="s">
        <v>151</v>
      </c>
      <c r="BE314" s="144">
        <f>IF(U314="základní",N314,0)</f>
        <v>0</v>
      </c>
      <c r="BF314" s="144">
        <f>IF(U314="snížená",N314,0)</f>
        <v>0</v>
      </c>
      <c r="BG314" s="144">
        <f>IF(U314="zákl. přenesená",N314,0)</f>
        <v>0</v>
      </c>
      <c r="BH314" s="144">
        <f>IF(U314="sníž. přenesená",N314,0)</f>
        <v>0</v>
      </c>
      <c r="BI314" s="144">
        <f>IF(U314="nulová",N314,0)</f>
        <v>0</v>
      </c>
      <c r="BJ314" s="24" t="s">
        <v>84</v>
      </c>
      <c r="BK314" s="144">
        <f>ROUND(L314*K314,2)</f>
        <v>0</v>
      </c>
      <c r="BL314" s="24" t="s">
        <v>157</v>
      </c>
      <c r="BM314" s="24" t="s">
        <v>482</v>
      </c>
    </row>
    <row r="315" s="9" customFormat="1" ht="37.44" customHeight="1">
      <c r="B315" s="207"/>
      <c r="C315" s="208"/>
      <c r="D315" s="209" t="s">
        <v>124</v>
      </c>
      <c r="E315" s="209"/>
      <c r="F315" s="209"/>
      <c r="G315" s="209"/>
      <c r="H315" s="209"/>
      <c r="I315" s="209"/>
      <c r="J315" s="209"/>
      <c r="K315" s="209"/>
      <c r="L315" s="209"/>
      <c r="M315" s="209"/>
      <c r="N315" s="281">
        <f>BK315</f>
        <v>0</v>
      </c>
      <c r="O315" s="282"/>
      <c r="P315" s="282"/>
      <c r="Q315" s="282"/>
      <c r="R315" s="211"/>
      <c r="T315" s="212"/>
      <c r="U315" s="208"/>
      <c r="V315" s="208"/>
      <c r="W315" s="213">
        <f>SUM(W316:W317)</f>
        <v>0</v>
      </c>
      <c r="X315" s="208"/>
      <c r="Y315" s="213">
        <f>SUM(Y316:Y317)</f>
        <v>0</v>
      </c>
      <c r="Z315" s="208"/>
      <c r="AA315" s="214">
        <f>SUM(AA316:AA317)</f>
        <v>0</v>
      </c>
      <c r="AR315" s="215" t="s">
        <v>157</v>
      </c>
      <c r="AT315" s="216" t="s">
        <v>75</v>
      </c>
      <c r="AU315" s="216" t="s">
        <v>76</v>
      </c>
      <c r="AY315" s="215" t="s">
        <v>151</v>
      </c>
      <c r="BK315" s="217">
        <f>SUM(BK316:BK317)</f>
        <v>0</v>
      </c>
    </row>
    <row r="316" s="1" customFormat="1" ht="25.5" customHeight="1">
      <c r="B316" s="48"/>
      <c r="C316" s="221" t="s">
        <v>483</v>
      </c>
      <c r="D316" s="221" t="s">
        <v>153</v>
      </c>
      <c r="E316" s="222" t="s">
        <v>484</v>
      </c>
      <c r="F316" s="223" t="s">
        <v>485</v>
      </c>
      <c r="G316" s="223"/>
      <c r="H316" s="223"/>
      <c r="I316" s="223"/>
      <c r="J316" s="224" t="s">
        <v>486</v>
      </c>
      <c r="K316" s="225">
        <v>3</v>
      </c>
      <c r="L316" s="226">
        <v>0</v>
      </c>
      <c r="M316" s="227"/>
      <c r="N316" s="228">
        <f>ROUND(L316*K316,2)</f>
        <v>0</v>
      </c>
      <c r="O316" s="228"/>
      <c r="P316" s="228"/>
      <c r="Q316" s="228"/>
      <c r="R316" s="50"/>
      <c r="T316" s="229" t="s">
        <v>22</v>
      </c>
      <c r="U316" s="58" t="s">
        <v>41</v>
      </c>
      <c r="V316" s="49"/>
      <c r="W316" s="230">
        <f>V316*K316</f>
        <v>0</v>
      </c>
      <c r="X316" s="230">
        <v>0</v>
      </c>
      <c r="Y316" s="230">
        <f>X316*K316</f>
        <v>0</v>
      </c>
      <c r="Z316" s="230">
        <v>0</v>
      </c>
      <c r="AA316" s="231">
        <f>Z316*K316</f>
        <v>0</v>
      </c>
      <c r="AR316" s="24" t="s">
        <v>487</v>
      </c>
      <c r="AT316" s="24" t="s">
        <v>153</v>
      </c>
      <c r="AU316" s="24" t="s">
        <v>84</v>
      </c>
      <c r="AY316" s="24" t="s">
        <v>151</v>
      </c>
      <c r="BE316" s="144">
        <f>IF(U316="základní",N316,0)</f>
        <v>0</v>
      </c>
      <c r="BF316" s="144">
        <f>IF(U316="snížená",N316,0)</f>
        <v>0</v>
      </c>
      <c r="BG316" s="144">
        <f>IF(U316="zákl. přenesená",N316,0)</f>
        <v>0</v>
      </c>
      <c r="BH316" s="144">
        <f>IF(U316="sníž. přenesená",N316,0)</f>
        <v>0</v>
      </c>
      <c r="BI316" s="144">
        <f>IF(U316="nulová",N316,0)</f>
        <v>0</v>
      </c>
      <c r="BJ316" s="24" t="s">
        <v>84</v>
      </c>
      <c r="BK316" s="144">
        <f>ROUND(L316*K316,2)</f>
        <v>0</v>
      </c>
      <c r="BL316" s="24" t="s">
        <v>487</v>
      </c>
      <c r="BM316" s="24" t="s">
        <v>488</v>
      </c>
    </row>
    <row r="317" s="10" customFormat="1" ht="16.5" customHeight="1">
      <c r="B317" s="232"/>
      <c r="C317" s="233"/>
      <c r="D317" s="233"/>
      <c r="E317" s="234" t="s">
        <v>22</v>
      </c>
      <c r="F317" s="235" t="s">
        <v>489</v>
      </c>
      <c r="G317" s="236"/>
      <c r="H317" s="236"/>
      <c r="I317" s="236"/>
      <c r="J317" s="233"/>
      <c r="K317" s="237">
        <v>3</v>
      </c>
      <c r="L317" s="233"/>
      <c r="M317" s="233"/>
      <c r="N317" s="233"/>
      <c r="O317" s="233"/>
      <c r="P317" s="233"/>
      <c r="Q317" s="233"/>
      <c r="R317" s="238"/>
      <c r="T317" s="239"/>
      <c r="U317" s="233"/>
      <c r="V317" s="233"/>
      <c r="W317" s="233"/>
      <c r="X317" s="233"/>
      <c r="Y317" s="233"/>
      <c r="Z317" s="233"/>
      <c r="AA317" s="240"/>
      <c r="AT317" s="241" t="s">
        <v>160</v>
      </c>
      <c r="AU317" s="241" t="s">
        <v>84</v>
      </c>
      <c r="AV317" s="10" t="s">
        <v>106</v>
      </c>
      <c r="AW317" s="10" t="s">
        <v>34</v>
      </c>
      <c r="AX317" s="10" t="s">
        <v>84</v>
      </c>
      <c r="AY317" s="241" t="s">
        <v>151</v>
      </c>
    </row>
    <row r="318" s="9" customFormat="1" ht="37.44" customHeight="1">
      <c r="B318" s="207"/>
      <c r="C318" s="208"/>
      <c r="D318" s="209" t="s">
        <v>125</v>
      </c>
      <c r="E318" s="209"/>
      <c r="F318" s="209"/>
      <c r="G318" s="209"/>
      <c r="H318" s="209"/>
      <c r="I318" s="209"/>
      <c r="J318" s="209"/>
      <c r="K318" s="209"/>
      <c r="L318" s="209"/>
      <c r="M318" s="209"/>
      <c r="N318" s="210">
        <f>BK318</f>
        <v>0</v>
      </c>
      <c r="O318" s="180"/>
      <c r="P318" s="180"/>
      <c r="Q318" s="180"/>
      <c r="R318" s="211"/>
      <c r="T318" s="212"/>
      <c r="U318" s="208"/>
      <c r="V318" s="208"/>
      <c r="W318" s="213">
        <f>W319+W322</f>
        <v>0</v>
      </c>
      <c r="X318" s="208"/>
      <c r="Y318" s="213">
        <f>Y319+Y322</f>
        <v>0</v>
      </c>
      <c r="Z318" s="208"/>
      <c r="AA318" s="214">
        <f>AA319+AA322</f>
        <v>0</v>
      </c>
      <c r="AR318" s="215" t="s">
        <v>223</v>
      </c>
      <c r="AT318" s="216" t="s">
        <v>75</v>
      </c>
      <c r="AU318" s="216" t="s">
        <v>76</v>
      </c>
      <c r="AY318" s="215" t="s">
        <v>151</v>
      </c>
      <c r="BK318" s="217">
        <f>BK319+BK322</f>
        <v>0</v>
      </c>
    </row>
    <row r="319" s="9" customFormat="1" ht="19.92" customHeight="1">
      <c r="B319" s="207"/>
      <c r="C319" s="208"/>
      <c r="D319" s="218" t="s">
        <v>126</v>
      </c>
      <c r="E319" s="218"/>
      <c r="F319" s="218"/>
      <c r="G319" s="218"/>
      <c r="H319" s="218"/>
      <c r="I319" s="218"/>
      <c r="J319" s="218"/>
      <c r="K319" s="218"/>
      <c r="L319" s="218"/>
      <c r="M319" s="218"/>
      <c r="N319" s="219">
        <f>BK319</f>
        <v>0</v>
      </c>
      <c r="O319" s="220"/>
      <c r="P319" s="220"/>
      <c r="Q319" s="220"/>
      <c r="R319" s="211"/>
      <c r="T319" s="212"/>
      <c r="U319" s="208"/>
      <c r="V319" s="208"/>
      <c r="W319" s="213">
        <f>SUM(W320:W321)</f>
        <v>0</v>
      </c>
      <c r="X319" s="208"/>
      <c r="Y319" s="213">
        <f>SUM(Y320:Y321)</f>
        <v>0</v>
      </c>
      <c r="Z319" s="208"/>
      <c r="AA319" s="214">
        <f>SUM(AA320:AA321)</f>
        <v>0</v>
      </c>
      <c r="AR319" s="215" t="s">
        <v>223</v>
      </c>
      <c r="AT319" s="216" t="s">
        <v>75</v>
      </c>
      <c r="AU319" s="216" t="s">
        <v>84</v>
      </c>
      <c r="AY319" s="215" t="s">
        <v>151</v>
      </c>
      <c r="BK319" s="217">
        <f>SUM(BK320:BK321)</f>
        <v>0</v>
      </c>
    </row>
    <row r="320" s="1" customFormat="1" ht="16.5" customHeight="1">
      <c r="B320" s="48"/>
      <c r="C320" s="221" t="s">
        <v>490</v>
      </c>
      <c r="D320" s="221" t="s">
        <v>153</v>
      </c>
      <c r="E320" s="222" t="s">
        <v>491</v>
      </c>
      <c r="F320" s="223" t="s">
        <v>492</v>
      </c>
      <c r="G320" s="223"/>
      <c r="H320" s="223"/>
      <c r="I320" s="223"/>
      <c r="J320" s="224" t="s">
        <v>207</v>
      </c>
      <c r="K320" s="225">
        <v>1</v>
      </c>
      <c r="L320" s="226">
        <v>0</v>
      </c>
      <c r="M320" s="227"/>
      <c r="N320" s="228">
        <f>ROUND(L320*K320,2)</f>
        <v>0</v>
      </c>
      <c r="O320" s="228"/>
      <c r="P320" s="228"/>
      <c r="Q320" s="228"/>
      <c r="R320" s="50"/>
      <c r="T320" s="229" t="s">
        <v>22</v>
      </c>
      <c r="U320" s="58" t="s">
        <v>41</v>
      </c>
      <c r="V320" s="49"/>
      <c r="W320" s="230">
        <f>V320*K320</f>
        <v>0</v>
      </c>
      <c r="X320" s="230">
        <v>0</v>
      </c>
      <c r="Y320" s="230">
        <f>X320*K320</f>
        <v>0</v>
      </c>
      <c r="Z320" s="230">
        <v>0</v>
      </c>
      <c r="AA320" s="231">
        <f>Z320*K320</f>
        <v>0</v>
      </c>
      <c r="AR320" s="24" t="s">
        <v>493</v>
      </c>
      <c r="AT320" s="24" t="s">
        <v>153</v>
      </c>
      <c r="AU320" s="24" t="s">
        <v>106</v>
      </c>
      <c r="AY320" s="24" t="s">
        <v>151</v>
      </c>
      <c r="BE320" s="144">
        <f>IF(U320="základní",N320,0)</f>
        <v>0</v>
      </c>
      <c r="BF320" s="144">
        <f>IF(U320="snížená",N320,0)</f>
        <v>0</v>
      </c>
      <c r="BG320" s="144">
        <f>IF(U320="zákl. přenesená",N320,0)</f>
        <v>0</v>
      </c>
      <c r="BH320" s="144">
        <f>IF(U320="sníž. přenesená",N320,0)</f>
        <v>0</v>
      </c>
      <c r="BI320" s="144">
        <f>IF(U320="nulová",N320,0)</f>
        <v>0</v>
      </c>
      <c r="BJ320" s="24" t="s">
        <v>84</v>
      </c>
      <c r="BK320" s="144">
        <f>ROUND(L320*K320,2)</f>
        <v>0</v>
      </c>
      <c r="BL320" s="24" t="s">
        <v>493</v>
      </c>
      <c r="BM320" s="24" t="s">
        <v>494</v>
      </c>
    </row>
    <row r="321" s="1" customFormat="1" ht="16.5" customHeight="1">
      <c r="B321" s="48"/>
      <c r="C321" s="221" t="s">
        <v>495</v>
      </c>
      <c r="D321" s="221" t="s">
        <v>153</v>
      </c>
      <c r="E321" s="222" t="s">
        <v>496</v>
      </c>
      <c r="F321" s="223" t="s">
        <v>497</v>
      </c>
      <c r="G321" s="223"/>
      <c r="H321" s="223"/>
      <c r="I321" s="223"/>
      <c r="J321" s="224" t="s">
        <v>207</v>
      </c>
      <c r="K321" s="225">
        <v>1</v>
      </c>
      <c r="L321" s="226">
        <v>0</v>
      </c>
      <c r="M321" s="227"/>
      <c r="N321" s="228">
        <f>ROUND(L321*K321,2)</f>
        <v>0</v>
      </c>
      <c r="O321" s="228"/>
      <c r="P321" s="228"/>
      <c r="Q321" s="228"/>
      <c r="R321" s="50"/>
      <c r="T321" s="229" t="s">
        <v>22</v>
      </c>
      <c r="U321" s="58" t="s">
        <v>41</v>
      </c>
      <c r="V321" s="49"/>
      <c r="W321" s="230">
        <f>V321*K321</f>
        <v>0</v>
      </c>
      <c r="X321" s="230">
        <v>0</v>
      </c>
      <c r="Y321" s="230">
        <f>X321*K321</f>
        <v>0</v>
      </c>
      <c r="Z321" s="230">
        <v>0</v>
      </c>
      <c r="AA321" s="231">
        <f>Z321*K321</f>
        <v>0</v>
      </c>
      <c r="AR321" s="24" t="s">
        <v>493</v>
      </c>
      <c r="AT321" s="24" t="s">
        <v>153</v>
      </c>
      <c r="AU321" s="24" t="s">
        <v>106</v>
      </c>
      <c r="AY321" s="24" t="s">
        <v>151</v>
      </c>
      <c r="BE321" s="144">
        <f>IF(U321="základní",N321,0)</f>
        <v>0</v>
      </c>
      <c r="BF321" s="144">
        <f>IF(U321="snížená",N321,0)</f>
        <v>0</v>
      </c>
      <c r="BG321" s="144">
        <f>IF(U321="zákl. přenesená",N321,0)</f>
        <v>0</v>
      </c>
      <c r="BH321" s="144">
        <f>IF(U321="sníž. přenesená",N321,0)</f>
        <v>0</v>
      </c>
      <c r="BI321" s="144">
        <f>IF(U321="nulová",N321,0)</f>
        <v>0</v>
      </c>
      <c r="BJ321" s="24" t="s">
        <v>84</v>
      </c>
      <c r="BK321" s="144">
        <f>ROUND(L321*K321,2)</f>
        <v>0</v>
      </c>
      <c r="BL321" s="24" t="s">
        <v>493</v>
      </c>
      <c r="BM321" s="24" t="s">
        <v>498</v>
      </c>
    </row>
    <row r="322" s="9" customFormat="1" ht="29.88" customHeight="1">
      <c r="B322" s="207"/>
      <c r="C322" s="208"/>
      <c r="D322" s="218" t="s">
        <v>127</v>
      </c>
      <c r="E322" s="218"/>
      <c r="F322" s="218"/>
      <c r="G322" s="218"/>
      <c r="H322" s="218"/>
      <c r="I322" s="218"/>
      <c r="J322" s="218"/>
      <c r="K322" s="218"/>
      <c r="L322" s="218"/>
      <c r="M322" s="218"/>
      <c r="N322" s="279">
        <f>BK322</f>
        <v>0</v>
      </c>
      <c r="O322" s="280"/>
      <c r="P322" s="280"/>
      <c r="Q322" s="280"/>
      <c r="R322" s="211"/>
      <c r="T322" s="212"/>
      <c r="U322" s="208"/>
      <c r="V322" s="208"/>
      <c r="W322" s="213">
        <f>W323</f>
        <v>0</v>
      </c>
      <c r="X322" s="208"/>
      <c r="Y322" s="213">
        <f>Y323</f>
        <v>0</v>
      </c>
      <c r="Z322" s="208"/>
      <c r="AA322" s="214">
        <f>AA323</f>
        <v>0</v>
      </c>
      <c r="AR322" s="215" t="s">
        <v>223</v>
      </c>
      <c r="AT322" s="216" t="s">
        <v>75</v>
      </c>
      <c r="AU322" s="216" t="s">
        <v>84</v>
      </c>
      <c r="AY322" s="215" t="s">
        <v>151</v>
      </c>
      <c r="BK322" s="217">
        <f>BK323</f>
        <v>0</v>
      </c>
    </row>
    <row r="323" s="1" customFormat="1" ht="16.5" customHeight="1">
      <c r="B323" s="48"/>
      <c r="C323" s="221" t="s">
        <v>499</v>
      </c>
      <c r="D323" s="221" t="s">
        <v>153</v>
      </c>
      <c r="E323" s="222" t="s">
        <v>500</v>
      </c>
      <c r="F323" s="223" t="s">
        <v>501</v>
      </c>
      <c r="G323" s="223"/>
      <c r="H323" s="223"/>
      <c r="I323" s="223"/>
      <c r="J323" s="224" t="s">
        <v>331</v>
      </c>
      <c r="K323" s="225">
        <v>3</v>
      </c>
      <c r="L323" s="226">
        <v>0</v>
      </c>
      <c r="M323" s="227"/>
      <c r="N323" s="228">
        <f>ROUND(L323*K323,2)</f>
        <v>0</v>
      </c>
      <c r="O323" s="228"/>
      <c r="P323" s="228"/>
      <c r="Q323" s="228"/>
      <c r="R323" s="50"/>
      <c r="T323" s="229" t="s">
        <v>22</v>
      </c>
      <c r="U323" s="58" t="s">
        <v>41</v>
      </c>
      <c r="V323" s="49"/>
      <c r="W323" s="230">
        <f>V323*K323</f>
        <v>0</v>
      </c>
      <c r="X323" s="230">
        <v>0</v>
      </c>
      <c r="Y323" s="230">
        <f>X323*K323</f>
        <v>0</v>
      </c>
      <c r="Z323" s="230">
        <v>0</v>
      </c>
      <c r="AA323" s="231">
        <f>Z323*K323</f>
        <v>0</v>
      </c>
      <c r="AR323" s="24" t="s">
        <v>493</v>
      </c>
      <c r="AT323" s="24" t="s">
        <v>153</v>
      </c>
      <c r="AU323" s="24" t="s">
        <v>106</v>
      </c>
      <c r="AY323" s="24" t="s">
        <v>151</v>
      </c>
      <c r="BE323" s="144">
        <f>IF(U323="základní",N323,0)</f>
        <v>0</v>
      </c>
      <c r="BF323" s="144">
        <f>IF(U323="snížená",N323,0)</f>
        <v>0</v>
      </c>
      <c r="BG323" s="144">
        <f>IF(U323="zákl. přenesená",N323,0)</f>
        <v>0</v>
      </c>
      <c r="BH323" s="144">
        <f>IF(U323="sníž. přenesená",N323,0)</f>
        <v>0</v>
      </c>
      <c r="BI323" s="144">
        <f>IF(U323="nulová",N323,0)</f>
        <v>0</v>
      </c>
      <c r="BJ323" s="24" t="s">
        <v>84</v>
      </c>
      <c r="BK323" s="144">
        <f>ROUND(L323*K323,2)</f>
        <v>0</v>
      </c>
      <c r="BL323" s="24" t="s">
        <v>493</v>
      </c>
      <c r="BM323" s="24" t="s">
        <v>502</v>
      </c>
    </row>
    <row r="324" s="1" customFormat="1" ht="49.92" customHeight="1">
      <c r="B324" s="48"/>
      <c r="C324" s="49"/>
      <c r="D324" s="209" t="s">
        <v>503</v>
      </c>
      <c r="E324" s="49"/>
      <c r="F324" s="49"/>
      <c r="G324" s="49"/>
      <c r="H324" s="49"/>
      <c r="I324" s="49"/>
      <c r="J324" s="49"/>
      <c r="K324" s="49"/>
      <c r="L324" s="49"/>
      <c r="M324" s="49"/>
      <c r="N324" s="283">
        <f>BK324</f>
        <v>0</v>
      </c>
      <c r="O324" s="284"/>
      <c r="P324" s="284"/>
      <c r="Q324" s="284"/>
      <c r="R324" s="50"/>
      <c r="T324" s="195"/>
      <c r="U324" s="74"/>
      <c r="V324" s="74"/>
      <c r="W324" s="74"/>
      <c r="X324" s="74"/>
      <c r="Y324" s="74"/>
      <c r="Z324" s="74"/>
      <c r="AA324" s="76"/>
      <c r="AT324" s="24" t="s">
        <v>75</v>
      </c>
      <c r="AU324" s="24" t="s">
        <v>76</v>
      </c>
      <c r="AY324" s="24" t="s">
        <v>504</v>
      </c>
      <c r="BK324" s="144">
        <v>0</v>
      </c>
    </row>
    <row r="325" s="1" customFormat="1" ht="6.96" customHeight="1">
      <c r="B325" s="77"/>
      <c r="C325" s="78"/>
      <c r="D325" s="78"/>
      <c r="E325" s="78"/>
      <c r="F325" s="78"/>
      <c r="G325" s="78"/>
      <c r="H325" s="78"/>
      <c r="I325" s="78"/>
      <c r="J325" s="78"/>
      <c r="K325" s="78"/>
      <c r="L325" s="78"/>
      <c r="M325" s="78"/>
      <c r="N325" s="78"/>
      <c r="O325" s="78"/>
      <c r="P325" s="78"/>
      <c r="Q325" s="78"/>
      <c r="R325" s="79"/>
    </row>
  </sheetData>
  <sheetProtection sheet="1" formatColumns="0" formatRows="0" objects="1" scenarios="1" spinCount="10" saltValue="yi+7mIx/dnY9XMN3FwOC5mtCz70hZx4ZdJq81gYbBjeva+5PDLGICOpsrugoCxC7Z92qsWbjQ28t1jW7UxoFig==" hashValue="tCWrw7JHDJOk6o20JqQ0FgxyuCntqoWeMX8fAnp7SF+clzOcBuqZ3Xfw9CmM4bEVLV+TcG+hrTuXZnGK3FMKRg==" algorithmName="SHA-512" password="CC35"/>
  <mergeCells count="406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D105:H105"/>
    <mergeCell ref="N105:Q105"/>
    <mergeCell ref="N106:Q106"/>
    <mergeCell ref="L108:Q108"/>
    <mergeCell ref="C114:Q114"/>
    <mergeCell ref="F116:P116"/>
    <mergeCell ref="F117:P117"/>
    <mergeCell ref="M119:P119"/>
    <mergeCell ref="M121:Q121"/>
    <mergeCell ref="M122:Q122"/>
    <mergeCell ref="F124:I124"/>
    <mergeCell ref="L124:M124"/>
    <mergeCell ref="N124:Q124"/>
    <mergeCell ref="F128:I128"/>
    <mergeCell ref="L128:M128"/>
    <mergeCell ref="N128:Q128"/>
    <mergeCell ref="F129:I129"/>
    <mergeCell ref="F130:I130"/>
    <mergeCell ref="L130:M130"/>
    <mergeCell ref="N130:Q130"/>
    <mergeCell ref="F131:I131"/>
    <mergeCell ref="F132:I132"/>
    <mergeCell ref="L132:M132"/>
    <mergeCell ref="N132:Q132"/>
    <mergeCell ref="F133:I133"/>
    <mergeCell ref="F134:I134"/>
    <mergeCell ref="F135:I135"/>
    <mergeCell ref="F136:I136"/>
    <mergeCell ref="F137:I137"/>
    <mergeCell ref="F138:I138"/>
    <mergeCell ref="F139:I139"/>
    <mergeCell ref="F140:I140"/>
    <mergeCell ref="F141:I141"/>
    <mergeCell ref="F142:I142"/>
    <mergeCell ref="L142:M142"/>
    <mergeCell ref="N142:Q142"/>
    <mergeCell ref="F143:I143"/>
    <mergeCell ref="F144:I144"/>
    <mergeCell ref="F145:I145"/>
    <mergeCell ref="F146:I146"/>
    <mergeCell ref="F147:I147"/>
    <mergeCell ref="F148:I148"/>
    <mergeCell ref="F149:I149"/>
    <mergeCell ref="F150:I150"/>
    <mergeCell ref="F151:I151"/>
    <mergeCell ref="F152:I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F157:I157"/>
    <mergeCell ref="L157:M157"/>
    <mergeCell ref="N157:Q157"/>
    <mergeCell ref="F158:I158"/>
    <mergeCell ref="L158:M158"/>
    <mergeCell ref="N158:Q158"/>
    <mergeCell ref="F159:I159"/>
    <mergeCell ref="F160:I160"/>
    <mergeCell ref="F161:I161"/>
    <mergeCell ref="F162:I162"/>
    <mergeCell ref="F163:I163"/>
    <mergeCell ref="F164:I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F171:I171"/>
    <mergeCell ref="F172:I172"/>
    <mergeCell ref="F173:I173"/>
    <mergeCell ref="F174:I174"/>
    <mergeCell ref="F175:I175"/>
    <mergeCell ref="F176:I176"/>
    <mergeCell ref="F177:I177"/>
    <mergeCell ref="F178:I178"/>
    <mergeCell ref="F179:I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F185:I185"/>
    <mergeCell ref="F186:I186"/>
    <mergeCell ref="F187:I187"/>
    <mergeCell ref="F188:I188"/>
    <mergeCell ref="F189:I189"/>
    <mergeCell ref="F190:I190"/>
    <mergeCell ref="F191:I191"/>
    <mergeCell ref="F192:I192"/>
    <mergeCell ref="F193:I193"/>
    <mergeCell ref="F194:I194"/>
    <mergeCell ref="F195:I195"/>
    <mergeCell ref="L195:M195"/>
    <mergeCell ref="N195:Q195"/>
    <mergeCell ref="F196:I196"/>
    <mergeCell ref="F197:I197"/>
    <mergeCell ref="L197:M197"/>
    <mergeCell ref="N197:Q197"/>
    <mergeCell ref="F198:I198"/>
    <mergeCell ref="L198:M198"/>
    <mergeCell ref="N198:Q198"/>
    <mergeCell ref="F199:I199"/>
    <mergeCell ref="F200:I200"/>
    <mergeCell ref="F201:I201"/>
    <mergeCell ref="F202:I202"/>
    <mergeCell ref="F203:I203"/>
    <mergeCell ref="F204:I204"/>
    <mergeCell ref="F205:I205"/>
    <mergeCell ref="F206:I206"/>
    <mergeCell ref="F207:I207"/>
    <mergeCell ref="F208:I208"/>
    <mergeCell ref="L208:M208"/>
    <mergeCell ref="N208:Q208"/>
    <mergeCell ref="F209:I209"/>
    <mergeCell ref="F210:I210"/>
    <mergeCell ref="F211:I211"/>
    <mergeCell ref="F212:I212"/>
    <mergeCell ref="F213:I213"/>
    <mergeCell ref="F214:I214"/>
    <mergeCell ref="F215:I215"/>
    <mergeCell ref="F216:I216"/>
    <mergeCell ref="F217:I217"/>
    <mergeCell ref="L217:M217"/>
    <mergeCell ref="N217:Q217"/>
    <mergeCell ref="F218:I218"/>
    <mergeCell ref="F219:I219"/>
    <mergeCell ref="L219:M219"/>
    <mergeCell ref="N219:Q219"/>
    <mergeCell ref="F220:I220"/>
    <mergeCell ref="F221:I221"/>
    <mergeCell ref="L221:M221"/>
    <mergeCell ref="N221:Q221"/>
    <mergeCell ref="F222:I222"/>
    <mergeCell ref="L222:M222"/>
    <mergeCell ref="N222:Q222"/>
    <mergeCell ref="F223:I223"/>
    <mergeCell ref="F224:I224"/>
    <mergeCell ref="F225:I225"/>
    <mergeCell ref="F226:I226"/>
    <mergeCell ref="L226:M226"/>
    <mergeCell ref="N226:Q226"/>
    <mergeCell ref="F227:I227"/>
    <mergeCell ref="L227:M227"/>
    <mergeCell ref="N227:Q227"/>
    <mergeCell ref="F229:I229"/>
    <mergeCell ref="L229:M229"/>
    <mergeCell ref="N229:Q229"/>
    <mergeCell ref="F230:I230"/>
    <mergeCell ref="F231:I231"/>
    <mergeCell ref="F232:I232"/>
    <mergeCell ref="F233:I233"/>
    <mergeCell ref="F234:I234"/>
    <mergeCell ref="F235:I235"/>
    <mergeCell ref="F236:I236"/>
    <mergeCell ref="F237:I237"/>
    <mergeCell ref="F239:I239"/>
    <mergeCell ref="L239:M239"/>
    <mergeCell ref="N239:Q239"/>
    <mergeCell ref="F240:I240"/>
    <mergeCell ref="F242:I242"/>
    <mergeCell ref="L242:M242"/>
    <mergeCell ref="N242:Q242"/>
    <mergeCell ref="F243:I243"/>
    <mergeCell ref="L243:M243"/>
    <mergeCell ref="N243:Q243"/>
    <mergeCell ref="F244:I244"/>
    <mergeCell ref="L244:M244"/>
    <mergeCell ref="N244:Q244"/>
    <mergeCell ref="F245:I245"/>
    <mergeCell ref="F246:I246"/>
    <mergeCell ref="F247:I247"/>
    <mergeCell ref="F248:I248"/>
    <mergeCell ref="F249:I249"/>
    <mergeCell ref="F250:I250"/>
    <mergeCell ref="F251:I251"/>
    <mergeCell ref="F252:I252"/>
    <mergeCell ref="F253:I253"/>
    <mergeCell ref="F254:I254"/>
    <mergeCell ref="F255:I255"/>
    <mergeCell ref="F256:I256"/>
    <mergeCell ref="F257:I257"/>
    <mergeCell ref="L257:M257"/>
    <mergeCell ref="N257:Q257"/>
    <mergeCell ref="F258:I258"/>
    <mergeCell ref="F259:I259"/>
    <mergeCell ref="L259:M259"/>
    <mergeCell ref="N259:Q259"/>
    <mergeCell ref="F260:I260"/>
    <mergeCell ref="F261:I261"/>
    <mergeCell ref="L261:M261"/>
    <mergeCell ref="N261:Q261"/>
    <mergeCell ref="F262:I262"/>
    <mergeCell ref="F263:I263"/>
    <mergeCell ref="L263:M263"/>
    <mergeCell ref="N263:Q263"/>
    <mergeCell ref="F264:I264"/>
    <mergeCell ref="F265:I265"/>
    <mergeCell ref="F266:I266"/>
    <mergeCell ref="F267:I267"/>
    <mergeCell ref="L267:M267"/>
    <mergeCell ref="N267:Q267"/>
    <mergeCell ref="F268:I268"/>
    <mergeCell ref="L268:M268"/>
    <mergeCell ref="N268:Q268"/>
    <mergeCell ref="F269:I269"/>
    <mergeCell ref="L269:M269"/>
    <mergeCell ref="N269:Q269"/>
    <mergeCell ref="F270:I270"/>
    <mergeCell ref="F271:I271"/>
    <mergeCell ref="L271:M271"/>
    <mergeCell ref="N271:Q271"/>
    <mergeCell ref="F272:I272"/>
    <mergeCell ref="F273:I273"/>
    <mergeCell ref="L273:M273"/>
    <mergeCell ref="N273:Q273"/>
    <mergeCell ref="F274:I274"/>
    <mergeCell ref="L274:M274"/>
    <mergeCell ref="N274:Q274"/>
    <mergeCell ref="F275:I275"/>
    <mergeCell ref="F276:I276"/>
    <mergeCell ref="L276:M276"/>
    <mergeCell ref="N276:Q276"/>
    <mergeCell ref="F277:I277"/>
    <mergeCell ref="F278:I278"/>
    <mergeCell ref="F279:I279"/>
    <mergeCell ref="F280:I280"/>
    <mergeCell ref="L280:M280"/>
    <mergeCell ref="N280:Q280"/>
    <mergeCell ref="F281:I281"/>
    <mergeCell ref="L281:M281"/>
    <mergeCell ref="N281:Q281"/>
    <mergeCell ref="F282:I282"/>
    <mergeCell ref="L282:M282"/>
    <mergeCell ref="N282:Q282"/>
    <mergeCell ref="F283:I283"/>
    <mergeCell ref="F284:I284"/>
    <mergeCell ref="L284:M284"/>
    <mergeCell ref="N284:Q284"/>
    <mergeCell ref="F285:I285"/>
    <mergeCell ref="F286:I286"/>
    <mergeCell ref="L286:M286"/>
    <mergeCell ref="N286:Q286"/>
    <mergeCell ref="F287:I287"/>
    <mergeCell ref="F288:I288"/>
    <mergeCell ref="L288:M288"/>
    <mergeCell ref="N288:Q288"/>
    <mergeCell ref="F289:I289"/>
    <mergeCell ref="F290:I290"/>
    <mergeCell ref="L290:M290"/>
    <mergeCell ref="N290:Q290"/>
    <mergeCell ref="F291:I291"/>
    <mergeCell ref="F292:I292"/>
    <mergeCell ref="F293:I293"/>
    <mergeCell ref="F294:I294"/>
    <mergeCell ref="L294:M294"/>
    <mergeCell ref="N294:Q294"/>
    <mergeCell ref="F295:I295"/>
    <mergeCell ref="F296:I296"/>
    <mergeCell ref="L296:M296"/>
    <mergeCell ref="N296:Q296"/>
    <mergeCell ref="F297:I297"/>
    <mergeCell ref="F298:I298"/>
    <mergeCell ref="L298:M298"/>
    <mergeCell ref="N298:Q298"/>
    <mergeCell ref="F299:I299"/>
    <mergeCell ref="F300:I300"/>
    <mergeCell ref="L300:M300"/>
    <mergeCell ref="N300:Q300"/>
    <mergeCell ref="F301:I301"/>
    <mergeCell ref="F302:I302"/>
    <mergeCell ref="L302:M302"/>
    <mergeCell ref="N302:Q302"/>
    <mergeCell ref="F303:I303"/>
    <mergeCell ref="F304:I304"/>
    <mergeCell ref="L304:M304"/>
    <mergeCell ref="N304:Q304"/>
    <mergeCell ref="F305:I305"/>
    <mergeCell ref="F306:I306"/>
    <mergeCell ref="F307:I307"/>
    <mergeCell ref="F308:I308"/>
    <mergeCell ref="L308:M308"/>
    <mergeCell ref="N308:Q308"/>
    <mergeCell ref="F309:I309"/>
    <mergeCell ref="L309:M309"/>
    <mergeCell ref="N309:Q309"/>
    <mergeCell ref="F310:I310"/>
    <mergeCell ref="L310:M310"/>
    <mergeCell ref="N310:Q310"/>
    <mergeCell ref="F311:I311"/>
    <mergeCell ref="L311:M311"/>
    <mergeCell ref="N311:Q311"/>
    <mergeCell ref="F312:I312"/>
    <mergeCell ref="L312:M312"/>
    <mergeCell ref="N312:Q312"/>
    <mergeCell ref="F314:I314"/>
    <mergeCell ref="L314:M314"/>
    <mergeCell ref="N314:Q314"/>
    <mergeCell ref="F316:I316"/>
    <mergeCell ref="L316:M316"/>
    <mergeCell ref="N316:Q316"/>
    <mergeCell ref="F317:I317"/>
    <mergeCell ref="F320:I320"/>
    <mergeCell ref="L320:M320"/>
    <mergeCell ref="N320:Q320"/>
    <mergeCell ref="F321:I321"/>
    <mergeCell ref="L321:M321"/>
    <mergeCell ref="N321:Q321"/>
    <mergeCell ref="F323:I323"/>
    <mergeCell ref="L323:M323"/>
    <mergeCell ref="N323:Q323"/>
    <mergeCell ref="N125:Q125"/>
    <mergeCell ref="N126:Q126"/>
    <mergeCell ref="N127:Q127"/>
    <mergeCell ref="N228:Q228"/>
    <mergeCell ref="N238:Q238"/>
    <mergeCell ref="N241:Q241"/>
    <mergeCell ref="N313:Q313"/>
    <mergeCell ref="N315:Q315"/>
    <mergeCell ref="N318:Q318"/>
    <mergeCell ref="N319:Q319"/>
    <mergeCell ref="N322:Q322"/>
    <mergeCell ref="N324:Q324"/>
    <mergeCell ref="H1:K1"/>
    <mergeCell ref="S2:AC2"/>
  </mergeCells>
  <hyperlinks>
    <hyperlink ref="F1:G1" location="C2" display="1) Krycí list rozpočtu"/>
    <hyperlink ref="H1:K1" location="C86" display="2) Rekapitulace rozpočtu"/>
    <hyperlink ref="L1" location="C124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5"/>
      <c r="B1" s="15"/>
      <c r="C1" s="15"/>
      <c r="D1" s="16" t="s">
        <v>1</v>
      </c>
      <c r="E1" s="15"/>
      <c r="F1" s="17" t="s">
        <v>101</v>
      </c>
      <c r="G1" s="17"/>
      <c r="H1" s="156" t="s">
        <v>102</v>
      </c>
      <c r="I1" s="156"/>
      <c r="J1" s="156"/>
      <c r="K1" s="156"/>
      <c r="L1" s="17" t="s">
        <v>103</v>
      </c>
      <c r="M1" s="15"/>
      <c r="N1" s="15"/>
      <c r="O1" s="16" t="s">
        <v>104</v>
      </c>
      <c r="P1" s="15"/>
      <c r="Q1" s="15"/>
      <c r="R1" s="15"/>
      <c r="S1" s="17" t="s">
        <v>105</v>
      </c>
      <c r="T1" s="17"/>
      <c r="U1" s="155"/>
      <c r="V1" s="155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ht="36.96" customHeight="1">
      <c r="C2" s="21" t="s">
        <v>7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S2" s="23" t="s">
        <v>8</v>
      </c>
      <c r="AT2" s="24" t="s">
        <v>88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7"/>
      <c r="AT3" s="24" t="s">
        <v>106</v>
      </c>
    </row>
    <row r="4" ht="36.96" customHeight="1">
      <c r="B4" s="28"/>
      <c r="C4" s="29" t="s">
        <v>107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1"/>
      <c r="T4" s="22" t="s">
        <v>13</v>
      </c>
      <c r="AT4" s="24" t="s">
        <v>6</v>
      </c>
    </row>
    <row r="5" ht="6.96" customHeight="1">
      <c r="B5" s="28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1"/>
    </row>
    <row r="6" ht="25.44" customHeight="1">
      <c r="B6" s="28"/>
      <c r="C6" s="33"/>
      <c r="D6" s="40" t="s">
        <v>19</v>
      </c>
      <c r="E6" s="33"/>
      <c r="F6" s="157" t="str">
        <f>'Rekapitulace stavby'!K6</f>
        <v>Odvodnění komunikace Sylvárov, Dvůr Králové</v>
      </c>
      <c r="G6" s="40"/>
      <c r="H6" s="40"/>
      <c r="I6" s="40"/>
      <c r="J6" s="40"/>
      <c r="K6" s="40"/>
      <c r="L6" s="40"/>
      <c r="M6" s="40"/>
      <c r="N6" s="40"/>
      <c r="O6" s="40"/>
      <c r="P6" s="40"/>
      <c r="Q6" s="33"/>
      <c r="R6" s="31"/>
    </row>
    <row r="7" s="1" customFormat="1" ht="32.88" customHeight="1">
      <c r="B7" s="48"/>
      <c r="C7" s="49"/>
      <c r="D7" s="37" t="s">
        <v>108</v>
      </c>
      <c r="E7" s="49"/>
      <c r="F7" s="38" t="s">
        <v>505</v>
      </c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50"/>
    </row>
    <row r="8" s="1" customFormat="1" ht="14.4" customHeight="1">
      <c r="B8" s="48"/>
      <c r="C8" s="49"/>
      <c r="D8" s="40" t="s">
        <v>21</v>
      </c>
      <c r="E8" s="49"/>
      <c r="F8" s="35" t="s">
        <v>22</v>
      </c>
      <c r="G8" s="49"/>
      <c r="H8" s="49"/>
      <c r="I8" s="49"/>
      <c r="J8" s="49"/>
      <c r="K8" s="49"/>
      <c r="L8" s="49"/>
      <c r="M8" s="40" t="s">
        <v>23</v>
      </c>
      <c r="N8" s="49"/>
      <c r="O8" s="35" t="s">
        <v>22</v>
      </c>
      <c r="P8" s="49"/>
      <c r="Q8" s="49"/>
      <c r="R8" s="50"/>
    </row>
    <row r="9" s="1" customFormat="1" ht="14.4" customHeight="1">
      <c r="B9" s="48"/>
      <c r="C9" s="49"/>
      <c r="D9" s="40" t="s">
        <v>24</v>
      </c>
      <c r="E9" s="49"/>
      <c r="F9" s="35" t="s">
        <v>25</v>
      </c>
      <c r="G9" s="49"/>
      <c r="H9" s="49"/>
      <c r="I9" s="49"/>
      <c r="J9" s="49"/>
      <c r="K9" s="49"/>
      <c r="L9" s="49"/>
      <c r="M9" s="40" t="s">
        <v>26</v>
      </c>
      <c r="N9" s="49"/>
      <c r="O9" s="158" t="str">
        <f>'Rekapitulace stavby'!AN8</f>
        <v>27. 1. 2020</v>
      </c>
      <c r="P9" s="92"/>
      <c r="Q9" s="49"/>
      <c r="R9" s="50"/>
    </row>
    <row r="10" s="1" customFormat="1" ht="10.8" customHeight="1">
      <c r="B10" s="48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50"/>
    </row>
    <row r="11" s="1" customFormat="1" ht="14.4" customHeight="1">
      <c r="B11" s="48"/>
      <c r="C11" s="49"/>
      <c r="D11" s="40" t="s">
        <v>28</v>
      </c>
      <c r="E11" s="49"/>
      <c r="F11" s="49"/>
      <c r="G11" s="49"/>
      <c r="H11" s="49"/>
      <c r="I11" s="49"/>
      <c r="J11" s="49"/>
      <c r="K11" s="49"/>
      <c r="L11" s="49"/>
      <c r="M11" s="40" t="s">
        <v>29</v>
      </c>
      <c r="N11" s="49"/>
      <c r="O11" s="35" t="str">
        <f>IF('Rekapitulace stavby'!AN10="","",'Rekapitulace stavby'!AN10)</f>
        <v/>
      </c>
      <c r="P11" s="35"/>
      <c r="Q11" s="49"/>
      <c r="R11" s="50"/>
    </row>
    <row r="12" s="1" customFormat="1" ht="18" customHeight="1">
      <c r="B12" s="48"/>
      <c r="C12" s="49"/>
      <c r="D12" s="49"/>
      <c r="E12" s="35" t="str">
        <f>IF('Rekapitulace stavby'!E11="","",'Rekapitulace stavby'!E11)</f>
        <v xml:space="preserve"> </v>
      </c>
      <c r="F12" s="49"/>
      <c r="G12" s="49"/>
      <c r="H12" s="49"/>
      <c r="I12" s="49"/>
      <c r="J12" s="49"/>
      <c r="K12" s="49"/>
      <c r="L12" s="49"/>
      <c r="M12" s="40" t="s">
        <v>30</v>
      </c>
      <c r="N12" s="49"/>
      <c r="O12" s="35" t="str">
        <f>IF('Rekapitulace stavby'!AN11="","",'Rekapitulace stavby'!AN11)</f>
        <v/>
      </c>
      <c r="P12" s="35"/>
      <c r="Q12" s="49"/>
      <c r="R12" s="50"/>
    </row>
    <row r="13" s="1" customFormat="1" ht="6.96" customHeight="1">
      <c r="B13" s="48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50"/>
    </row>
    <row r="14" s="1" customFormat="1" ht="14.4" customHeight="1">
      <c r="B14" s="48"/>
      <c r="C14" s="49"/>
      <c r="D14" s="40" t="s">
        <v>31</v>
      </c>
      <c r="E14" s="49"/>
      <c r="F14" s="49"/>
      <c r="G14" s="49"/>
      <c r="H14" s="49"/>
      <c r="I14" s="49"/>
      <c r="J14" s="49"/>
      <c r="K14" s="49"/>
      <c r="L14" s="49"/>
      <c r="M14" s="40" t="s">
        <v>29</v>
      </c>
      <c r="N14" s="49"/>
      <c r="O14" s="41" t="str">
        <f>IF('Rekapitulace stavby'!AN13="","",'Rekapitulace stavby'!AN13)</f>
        <v>Vyplň údaj</v>
      </c>
      <c r="P14" s="35"/>
      <c r="Q14" s="49"/>
      <c r="R14" s="50"/>
    </row>
    <row r="15" s="1" customFormat="1" ht="18" customHeight="1">
      <c r="B15" s="48"/>
      <c r="C15" s="49"/>
      <c r="D15" s="49"/>
      <c r="E15" s="41" t="str">
        <f>IF('Rekapitulace stavby'!E14="","",'Rekapitulace stavby'!E14)</f>
        <v>Vyplň údaj</v>
      </c>
      <c r="F15" s="159"/>
      <c r="G15" s="159"/>
      <c r="H15" s="159"/>
      <c r="I15" s="159"/>
      <c r="J15" s="159"/>
      <c r="K15" s="159"/>
      <c r="L15" s="159"/>
      <c r="M15" s="40" t="s">
        <v>30</v>
      </c>
      <c r="N15" s="49"/>
      <c r="O15" s="41" t="str">
        <f>IF('Rekapitulace stavby'!AN14="","",'Rekapitulace stavby'!AN14)</f>
        <v>Vyplň údaj</v>
      </c>
      <c r="P15" s="35"/>
      <c r="Q15" s="49"/>
      <c r="R15" s="50"/>
    </row>
    <row r="16" s="1" customFormat="1" ht="6.96" customHeight="1">
      <c r="B16" s="48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50"/>
    </row>
    <row r="17" s="1" customFormat="1" ht="14.4" customHeight="1">
      <c r="B17" s="48"/>
      <c r="C17" s="49"/>
      <c r="D17" s="40" t="s">
        <v>33</v>
      </c>
      <c r="E17" s="49"/>
      <c r="F17" s="49"/>
      <c r="G17" s="49"/>
      <c r="H17" s="49"/>
      <c r="I17" s="49"/>
      <c r="J17" s="49"/>
      <c r="K17" s="49"/>
      <c r="L17" s="49"/>
      <c r="M17" s="40" t="s">
        <v>29</v>
      </c>
      <c r="N17" s="49"/>
      <c r="O17" s="35" t="s">
        <v>22</v>
      </c>
      <c r="P17" s="35"/>
      <c r="Q17" s="49"/>
      <c r="R17" s="50"/>
    </row>
    <row r="18" s="1" customFormat="1" ht="18" customHeight="1">
      <c r="B18" s="48"/>
      <c r="C18" s="49"/>
      <c r="D18" s="49"/>
      <c r="E18" s="35" t="s">
        <v>110</v>
      </c>
      <c r="F18" s="49"/>
      <c r="G18" s="49"/>
      <c r="H18" s="49"/>
      <c r="I18" s="49"/>
      <c r="J18" s="49"/>
      <c r="K18" s="49"/>
      <c r="L18" s="49"/>
      <c r="M18" s="40" t="s">
        <v>30</v>
      </c>
      <c r="N18" s="49"/>
      <c r="O18" s="35" t="s">
        <v>22</v>
      </c>
      <c r="P18" s="35"/>
      <c r="Q18" s="49"/>
      <c r="R18" s="50"/>
    </row>
    <row r="19" s="1" customFormat="1" ht="6.96" customHeight="1">
      <c r="B19" s="48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50"/>
    </row>
    <row r="20" s="1" customFormat="1" ht="14.4" customHeight="1">
      <c r="B20" s="48"/>
      <c r="C20" s="49"/>
      <c r="D20" s="40" t="s">
        <v>35</v>
      </c>
      <c r="E20" s="49"/>
      <c r="F20" s="49"/>
      <c r="G20" s="49"/>
      <c r="H20" s="49"/>
      <c r="I20" s="49"/>
      <c r="J20" s="49"/>
      <c r="K20" s="49"/>
      <c r="L20" s="49"/>
      <c r="M20" s="40" t="s">
        <v>29</v>
      </c>
      <c r="N20" s="49"/>
      <c r="O20" s="35" t="s">
        <v>22</v>
      </c>
      <c r="P20" s="35"/>
      <c r="Q20" s="49"/>
      <c r="R20" s="50"/>
    </row>
    <row r="21" s="1" customFormat="1" ht="18" customHeight="1">
      <c r="B21" s="48"/>
      <c r="C21" s="49"/>
      <c r="D21" s="49"/>
      <c r="E21" s="35" t="s">
        <v>111</v>
      </c>
      <c r="F21" s="49"/>
      <c r="G21" s="49"/>
      <c r="H21" s="49"/>
      <c r="I21" s="49"/>
      <c r="J21" s="49"/>
      <c r="K21" s="49"/>
      <c r="L21" s="49"/>
      <c r="M21" s="40" t="s">
        <v>30</v>
      </c>
      <c r="N21" s="49"/>
      <c r="O21" s="35" t="s">
        <v>22</v>
      </c>
      <c r="P21" s="35"/>
      <c r="Q21" s="49"/>
      <c r="R21" s="50"/>
    </row>
    <row r="22" s="1" customFormat="1" ht="6.96" customHeight="1">
      <c r="B22" s="48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50"/>
    </row>
    <row r="23" s="1" customFormat="1" ht="14.4" customHeight="1">
      <c r="B23" s="48"/>
      <c r="C23" s="49"/>
      <c r="D23" s="40" t="s">
        <v>36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50"/>
    </row>
    <row r="24" s="1" customFormat="1" ht="16.5" customHeight="1">
      <c r="B24" s="48"/>
      <c r="C24" s="49"/>
      <c r="D24" s="49"/>
      <c r="E24" s="44" t="s">
        <v>22</v>
      </c>
      <c r="F24" s="44"/>
      <c r="G24" s="44"/>
      <c r="H24" s="44"/>
      <c r="I24" s="44"/>
      <c r="J24" s="44"/>
      <c r="K24" s="44"/>
      <c r="L24" s="44"/>
      <c r="M24" s="49"/>
      <c r="N24" s="49"/>
      <c r="O24" s="49"/>
      <c r="P24" s="49"/>
      <c r="Q24" s="49"/>
      <c r="R24" s="50"/>
    </row>
    <row r="25" s="1" customFormat="1" ht="6.96" customHeight="1"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50"/>
    </row>
    <row r="26" s="1" customFormat="1" ht="6.96" customHeight="1">
      <c r="B26" s="48"/>
      <c r="C26" s="4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49"/>
      <c r="R26" s="50"/>
    </row>
    <row r="27" s="1" customFormat="1" ht="14.4" customHeight="1">
      <c r="B27" s="48"/>
      <c r="C27" s="49"/>
      <c r="D27" s="160" t="s">
        <v>112</v>
      </c>
      <c r="E27" s="49"/>
      <c r="F27" s="49"/>
      <c r="G27" s="49"/>
      <c r="H27" s="49"/>
      <c r="I27" s="49"/>
      <c r="J27" s="49"/>
      <c r="K27" s="49"/>
      <c r="L27" s="49"/>
      <c r="M27" s="47">
        <f>N88</f>
        <v>0</v>
      </c>
      <c r="N27" s="47"/>
      <c r="O27" s="47"/>
      <c r="P27" s="47"/>
      <c r="Q27" s="49"/>
      <c r="R27" s="50"/>
    </row>
    <row r="28" s="1" customFormat="1" ht="14.4" customHeight="1">
      <c r="B28" s="48"/>
      <c r="C28" s="49"/>
      <c r="D28" s="46" t="s">
        <v>95</v>
      </c>
      <c r="E28" s="49"/>
      <c r="F28" s="49"/>
      <c r="G28" s="49"/>
      <c r="H28" s="49"/>
      <c r="I28" s="49"/>
      <c r="J28" s="49"/>
      <c r="K28" s="49"/>
      <c r="L28" s="49"/>
      <c r="M28" s="47">
        <f>N99</f>
        <v>0</v>
      </c>
      <c r="N28" s="47"/>
      <c r="O28" s="47"/>
      <c r="P28" s="47"/>
      <c r="Q28" s="49"/>
      <c r="R28" s="50"/>
    </row>
    <row r="29" s="1" customFormat="1" ht="6.96" customHeight="1"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50"/>
    </row>
    <row r="30" s="1" customFormat="1" ht="25.44" customHeight="1">
      <c r="B30" s="48"/>
      <c r="C30" s="49"/>
      <c r="D30" s="161" t="s">
        <v>39</v>
      </c>
      <c r="E30" s="49"/>
      <c r="F30" s="49"/>
      <c r="G30" s="49"/>
      <c r="H30" s="49"/>
      <c r="I30" s="49"/>
      <c r="J30" s="49"/>
      <c r="K30" s="49"/>
      <c r="L30" s="49"/>
      <c r="M30" s="162">
        <f>ROUND(M27+M28,2)</f>
        <v>0</v>
      </c>
      <c r="N30" s="49"/>
      <c r="O30" s="49"/>
      <c r="P30" s="49"/>
      <c r="Q30" s="49"/>
      <c r="R30" s="50"/>
    </row>
    <row r="31" s="1" customFormat="1" ht="6.96" customHeight="1">
      <c r="B31" s="48"/>
      <c r="C31" s="4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49"/>
      <c r="R31" s="50"/>
    </row>
    <row r="32" s="1" customFormat="1" ht="14.4" customHeight="1">
      <c r="B32" s="48"/>
      <c r="C32" s="49"/>
      <c r="D32" s="56" t="s">
        <v>40</v>
      </c>
      <c r="E32" s="56" t="s">
        <v>41</v>
      </c>
      <c r="F32" s="57">
        <v>0.20999999999999999</v>
      </c>
      <c r="G32" s="163" t="s">
        <v>42</v>
      </c>
      <c r="H32" s="164">
        <f>(SUM(BE99:BE106)+SUM(BE124:BE165))</f>
        <v>0</v>
      </c>
      <c r="I32" s="49"/>
      <c r="J32" s="49"/>
      <c r="K32" s="49"/>
      <c r="L32" s="49"/>
      <c r="M32" s="164">
        <f>ROUND((SUM(BE99:BE106)+SUM(BE124:BE165)), 2)*F32</f>
        <v>0</v>
      </c>
      <c r="N32" s="49"/>
      <c r="O32" s="49"/>
      <c r="P32" s="49"/>
      <c r="Q32" s="49"/>
      <c r="R32" s="50"/>
    </row>
    <row r="33" s="1" customFormat="1" ht="14.4" customHeight="1">
      <c r="B33" s="48"/>
      <c r="C33" s="49"/>
      <c r="D33" s="49"/>
      <c r="E33" s="56" t="s">
        <v>43</v>
      </c>
      <c r="F33" s="57">
        <v>0.14999999999999999</v>
      </c>
      <c r="G33" s="163" t="s">
        <v>42</v>
      </c>
      <c r="H33" s="164">
        <f>(SUM(BF99:BF106)+SUM(BF124:BF165))</f>
        <v>0</v>
      </c>
      <c r="I33" s="49"/>
      <c r="J33" s="49"/>
      <c r="K33" s="49"/>
      <c r="L33" s="49"/>
      <c r="M33" s="164">
        <f>ROUND((SUM(BF99:BF106)+SUM(BF124:BF165)), 2)*F33</f>
        <v>0</v>
      </c>
      <c r="N33" s="49"/>
      <c r="O33" s="49"/>
      <c r="P33" s="49"/>
      <c r="Q33" s="49"/>
      <c r="R33" s="50"/>
    </row>
    <row r="34" hidden="1" s="1" customFormat="1" ht="14.4" customHeight="1">
      <c r="B34" s="48"/>
      <c r="C34" s="49"/>
      <c r="D34" s="49"/>
      <c r="E34" s="56" t="s">
        <v>44</v>
      </c>
      <c r="F34" s="57">
        <v>0.20999999999999999</v>
      </c>
      <c r="G34" s="163" t="s">
        <v>42</v>
      </c>
      <c r="H34" s="164">
        <f>(SUM(BG99:BG106)+SUM(BG124:BG165))</f>
        <v>0</v>
      </c>
      <c r="I34" s="49"/>
      <c r="J34" s="49"/>
      <c r="K34" s="49"/>
      <c r="L34" s="49"/>
      <c r="M34" s="164">
        <v>0</v>
      </c>
      <c r="N34" s="49"/>
      <c r="O34" s="49"/>
      <c r="P34" s="49"/>
      <c r="Q34" s="49"/>
      <c r="R34" s="50"/>
    </row>
    <row r="35" hidden="1" s="1" customFormat="1" ht="14.4" customHeight="1">
      <c r="B35" s="48"/>
      <c r="C35" s="49"/>
      <c r="D35" s="49"/>
      <c r="E35" s="56" t="s">
        <v>45</v>
      </c>
      <c r="F35" s="57">
        <v>0.14999999999999999</v>
      </c>
      <c r="G35" s="163" t="s">
        <v>42</v>
      </c>
      <c r="H35" s="164">
        <f>(SUM(BH99:BH106)+SUM(BH124:BH165))</f>
        <v>0</v>
      </c>
      <c r="I35" s="49"/>
      <c r="J35" s="49"/>
      <c r="K35" s="49"/>
      <c r="L35" s="49"/>
      <c r="M35" s="164">
        <v>0</v>
      </c>
      <c r="N35" s="49"/>
      <c r="O35" s="49"/>
      <c r="P35" s="49"/>
      <c r="Q35" s="49"/>
      <c r="R35" s="50"/>
    </row>
    <row r="36" hidden="1" s="1" customFormat="1" ht="14.4" customHeight="1">
      <c r="B36" s="48"/>
      <c r="C36" s="49"/>
      <c r="D36" s="49"/>
      <c r="E36" s="56" t="s">
        <v>46</v>
      </c>
      <c r="F36" s="57">
        <v>0</v>
      </c>
      <c r="G36" s="163" t="s">
        <v>42</v>
      </c>
      <c r="H36" s="164">
        <f>(SUM(BI99:BI106)+SUM(BI124:BI165))</f>
        <v>0</v>
      </c>
      <c r="I36" s="49"/>
      <c r="J36" s="49"/>
      <c r="K36" s="49"/>
      <c r="L36" s="49"/>
      <c r="M36" s="164">
        <v>0</v>
      </c>
      <c r="N36" s="49"/>
      <c r="O36" s="49"/>
      <c r="P36" s="49"/>
      <c r="Q36" s="49"/>
      <c r="R36" s="50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50"/>
    </row>
    <row r="38" s="1" customFormat="1" ht="25.44" customHeight="1">
      <c r="B38" s="48"/>
      <c r="C38" s="153"/>
      <c r="D38" s="165" t="s">
        <v>47</v>
      </c>
      <c r="E38" s="105"/>
      <c r="F38" s="105"/>
      <c r="G38" s="166" t="s">
        <v>48</v>
      </c>
      <c r="H38" s="167" t="s">
        <v>49</v>
      </c>
      <c r="I38" s="105"/>
      <c r="J38" s="105"/>
      <c r="K38" s="105"/>
      <c r="L38" s="168">
        <f>SUM(M30:M36)</f>
        <v>0</v>
      </c>
      <c r="M38" s="168"/>
      <c r="N38" s="168"/>
      <c r="O38" s="168"/>
      <c r="P38" s="169"/>
      <c r="Q38" s="153"/>
      <c r="R38" s="50"/>
    </row>
    <row r="39" s="1" customFormat="1" ht="14.4" customHeight="1"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50"/>
    </row>
    <row r="40" s="1" customFormat="1" ht="14.4" customHeight="1"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50"/>
    </row>
    <row r="41">
      <c r="B41" s="28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1"/>
    </row>
    <row r="42">
      <c r="B42" s="2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1"/>
    </row>
    <row r="43">
      <c r="B43" s="28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1"/>
    </row>
    <row r="44">
      <c r="B44" s="28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1"/>
    </row>
    <row r="45">
      <c r="B45" s="28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1"/>
    </row>
    <row r="46">
      <c r="B46" s="28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1"/>
    </row>
    <row r="47">
      <c r="B47" s="28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1"/>
    </row>
    <row r="48">
      <c r="B48" s="28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1"/>
    </row>
    <row r="49">
      <c r="B49" s="28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1"/>
    </row>
    <row r="50" s="1" customFormat="1">
      <c r="B50" s="48"/>
      <c r="C50" s="49"/>
      <c r="D50" s="68" t="s">
        <v>50</v>
      </c>
      <c r="E50" s="69"/>
      <c r="F50" s="69"/>
      <c r="G50" s="69"/>
      <c r="H50" s="70"/>
      <c r="I50" s="49"/>
      <c r="J50" s="68" t="s">
        <v>51</v>
      </c>
      <c r="K50" s="69"/>
      <c r="L50" s="69"/>
      <c r="M50" s="69"/>
      <c r="N50" s="69"/>
      <c r="O50" s="69"/>
      <c r="P50" s="70"/>
      <c r="Q50" s="49"/>
      <c r="R50" s="50"/>
    </row>
    <row r="51">
      <c r="B51" s="28"/>
      <c r="C51" s="33"/>
      <c r="D51" s="71"/>
      <c r="E51" s="33"/>
      <c r="F51" s="33"/>
      <c r="G51" s="33"/>
      <c r="H51" s="72"/>
      <c r="I51" s="33"/>
      <c r="J51" s="71"/>
      <c r="K51" s="33"/>
      <c r="L51" s="33"/>
      <c r="M51" s="33"/>
      <c r="N51" s="33"/>
      <c r="O51" s="33"/>
      <c r="P51" s="72"/>
      <c r="Q51" s="33"/>
      <c r="R51" s="31"/>
    </row>
    <row r="52">
      <c r="B52" s="28"/>
      <c r="C52" s="33"/>
      <c r="D52" s="71"/>
      <c r="E52" s="33"/>
      <c r="F52" s="33"/>
      <c r="G52" s="33"/>
      <c r="H52" s="72"/>
      <c r="I52" s="33"/>
      <c r="J52" s="71"/>
      <c r="K52" s="33"/>
      <c r="L52" s="33"/>
      <c r="M52" s="33"/>
      <c r="N52" s="33"/>
      <c r="O52" s="33"/>
      <c r="P52" s="72"/>
      <c r="Q52" s="33"/>
      <c r="R52" s="31"/>
    </row>
    <row r="53">
      <c r="B53" s="28"/>
      <c r="C53" s="33"/>
      <c r="D53" s="71"/>
      <c r="E53" s="33"/>
      <c r="F53" s="33"/>
      <c r="G53" s="33"/>
      <c r="H53" s="72"/>
      <c r="I53" s="33"/>
      <c r="J53" s="71"/>
      <c r="K53" s="33"/>
      <c r="L53" s="33"/>
      <c r="M53" s="33"/>
      <c r="N53" s="33"/>
      <c r="O53" s="33"/>
      <c r="P53" s="72"/>
      <c r="Q53" s="33"/>
      <c r="R53" s="31"/>
    </row>
    <row r="54">
      <c r="B54" s="28"/>
      <c r="C54" s="33"/>
      <c r="D54" s="71"/>
      <c r="E54" s="33"/>
      <c r="F54" s="33"/>
      <c r="G54" s="33"/>
      <c r="H54" s="72"/>
      <c r="I54" s="33"/>
      <c r="J54" s="71"/>
      <c r="K54" s="33"/>
      <c r="L54" s="33"/>
      <c r="M54" s="33"/>
      <c r="N54" s="33"/>
      <c r="O54" s="33"/>
      <c r="P54" s="72"/>
      <c r="Q54" s="33"/>
      <c r="R54" s="31"/>
    </row>
    <row r="55">
      <c r="B55" s="28"/>
      <c r="C55" s="33"/>
      <c r="D55" s="71"/>
      <c r="E55" s="33"/>
      <c r="F55" s="33"/>
      <c r="G55" s="33"/>
      <c r="H55" s="72"/>
      <c r="I55" s="33"/>
      <c r="J55" s="71"/>
      <c r="K55" s="33"/>
      <c r="L55" s="33"/>
      <c r="M55" s="33"/>
      <c r="N55" s="33"/>
      <c r="O55" s="33"/>
      <c r="P55" s="72"/>
      <c r="Q55" s="33"/>
      <c r="R55" s="31"/>
    </row>
    <row r="56">
      <c r="B56" s="28"/>
      <c r="C56" s="33"/>
      <c r="D56" s="71"/>
      <c r="E56" s="33"/>
      <c r="F56" s="33"/>
      <c r="G56" s="33"/>
      <c r="H56" s="72"/>
      <c r="I56" s="33"/>
      <c r="J56" s="71"/>
      <c r="K56" s="33"/>
      <c r="L56" s="33"/>
      <c r="M56" s="33"/>
      <c r="N56" s="33"/>
      <c r="O56" s="33"/>
      <c r="P56" s="72"/>
      <c r="Q56" s="33"/>
      <c r="R56" s="31"/>
    </row>
    <row r="57">
      <c r="B57" s="28"/>
      <c r="C57" s="33"/>
      <c r="D57" s="71"/>
      <c r="E57" s="33"/>
      <c r="F57" s="33"/>
      <c r="G57" s="33"/>
      <c r="H57" s="72"/>
      <c r="I57" s="33"/>
      <c r="J57" s="71"/>
      <c r="K57" s="33"/>
      <c r="L57" s="33"/>
      <c r="M57" s="33"/>
      <c r="N57" s="33"/>
      <c r="O57" s="33"/>
      <c r="P57" s="72"/>
      <c r="Q57" s="33"/>
      <c r="R57" s="31"/>
    </row>
    <row r="58">
      <c r="B58" s="28"/>
      <c r="C58" s="33"/>
      <c r="D58" s="71"/>
      <c r="E58" s="33"/>
      <c r="F58" s="33"/>
      <c r="G58" s="33"/>
      <c r="H58" s="72"/>
      <c r="I58" s="33"/>
      <c r="J58" s="71"/>
      <c r="K58" s="33"/>
      <c r="L58" s="33"/>
      <c r="M58" s="33"/>
      <c r="N58" s="33"/>
      <c r="O58" s="33"/>
      <c r="P58" s="72"/>
      <c r="Q58" s="33"/>
      <c r="R58" s="31"/>
    </row>
    <row r="59" s="1" customFormat="1">
      <c r="B59" s="48"/>
      <c r="C59" s="49"/>
      <c r="D59" s="73" t="s">
        <v>52</v>
      </c>
      <c r="E59" s="74"/>
      <c r="F59" s="74"/>
      <c r="G59" s="75" t="s">
        <v>53</v>
      </c>
      <c r="H59" s="76"/>
      <c r="I59" s="49"/>
      <c r="J59" s="73" t="s">
        <v>52</v>
      </c>
      <c r="K59" s="74"/>
      <c r="L59" s="74"/>
      <c r="M59" s="74"/>
      <c r="N59" s="75" t="s">
        <v>53</v>
      </c>
      <c r="O59" s="74"/>
      <c r="P59" s="76"/>
      <c r="Q59" s="49"/>
      <c r="R59" s="50"/>
    </row>
    <row r="60">
      <c r="B60" s="28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1"/>
    </row>
    <row r="61" s="1" customFormat="1">
      <c r="B61" s="48"/>
      <c r="C61" s="49"/>
      <c r="D61" s="68" t="s">
        <v>54</v>
      </c>
      <c r="E61" s="69"/>
      <c r="F61" s="69"/>
      <c r="G61" s="69"/>
      <c r="H61" s="70"/>
      <c r="I61" s="49"/>
      <c r="J61" s="68" t="s">
        <v>55</v>
      </c>
      <c r="K61" s="69"/>
      <c r="L61" s="69"/>
      <c r="M61" s="69"/>
      <c r="N61" s="69"/>
      <c r="O61" s="69"/>
      <c r="P61" s="70"/>
      <c r="Q61" s="49"/>
      <c r="R61" s="50"/>
    </row>
    <row r="62">
      <c r="B62" s="28"/>
      <c r="C62" s="33"/>
      <c r="D62" s="71"/>
      <c r="E62" s="33"/>
      <c r="F62" s="33"/>
      <c r="G62" s="33"/>
      <c r="H62" s="72"/>
      <c r="I62" s="33"/>
      <c r="J62" s="71"/>
      <c r="K62" s="33"/>
      <c r="L62" s="33"/>
      <c r="M62" s="33"/>
      <c r="N62" s="33"/>
      <c r="O62" s="33"/>
      <c r="P62" s="72"/>
      <c r="Q62" s="33"/>
      <c r="R62" s="31"/>
    </row>
    <row r="63">
      <c r="B63" s="28"/>
      <c r="C63" s="33"/>
      <c r="D63" s="71"/>
      <c r="E63" s="33"/>
      <c r="F63" s="33"/>
      <c r="G63" s="33"/>
      <c r="H63" s="72"/>
      <c r="I63" s="33"/>
      <c r="J63" s="71"/>
      <c r="K63" s="33"/>
      <c r="L63" s="33"/>
      <c r="M63" s="33"/>
      <c r="N63" s="33"/>
      <c r="O63" s="33"/>
      <c r="P63" s="72"/>
      <c r="Q63" s="33"/>
      <c r="R63" s="31"/>
    </row>
    <row r="64">
      <c r="B64" s="28"/>
      <c r="C64" s="33"/>
      <c r="D64" s="71"/>
      <c r="E64" s="33"/>
      <c r="F64" s="33"/>
      <c r="G64" s="33"/>
      <c r="H64" s="72"/>
      <c r="I64" s="33"/>
      <c r="J64" s="71"/>
      <c r="K64" s="33"/>
      <c r="L64" s="33"/>
      <c r="M64" s="33"/>
      <c r="N64" s="33"/>
      <c r="O64" s="33"/>
      <c r="P64" s="72"/>
      <c r="Q64" s="33"/>
      <c r="R64" s="31"/>
    </row>
    <row r="65">
      <c r="B65" s="28"/>
      <c r="C65" s="33"/>
      <c r="D65" s="71"/>
      <c r="E65" s="33"/>
      <c r="F65" s="33"/>
      <c r="G65" s="33"/>
      <c r="H65" s="72"/>
      <c r="I65" s="33"/>
      <c r="J65" s="71"/>
      <c r="K65" s="33"/>
      <c r="L65" s="33"/>
      <c r="M65" s="33"/>
      <c r="N65" s="33"/>
      <c r="O65" s="33"/>
      <c r="P65" s="72"/>
      <c r="Q65" s="33"/>
      <c r="R65" s="31"/>
    </row>
    <row r="66">
      <c r="B66" s="28"/>
      <c r="C66" s="33"/>
      <c r="D66" s="71"/>
      <c r="E66" s="33"/>
      <c r="F66" s="33"/>
      <c r="G66" s="33"/>
      <c r="H66" s="72"/>
      <c r="I66" s="33"/>
      <c r="J66" s="71"/>
      <c r="K66" s="33"/>
      <c r="L66" s="33"/>
      <c r="M66" s="33"/>
      <c r="N66" s="33"/>
      <c r="O66" s="33"/>
      <c r="P66" s="72"/>
      <c r="Q66" s="33"/>
      <c r="R66" s="31"/>
    </row>
    <row r="67">
      <c r="B67" s="28"/>
      <c r="C67" s="33"/>
      <c r="D67" s="71"/>
      <c r="E67" s="33"/>
      <c r="F67" s="33"/>
      <c r="G67" s="33"/>
      <c r="H67" s="72"/>
      <c r="I67" s="33"/>
      <c r="J67" s="71"/>
      <c r="K67" s="33"/>
      <c r="L67" s="33"/>
      <c r="M67" s="33"/>
      <c r="N67" s="33"/>
      <c r="O67" s="33"/>
      <c r="P67" s="72"/>
      <c r="Q67" s="33"/>
      <c r="R67" s="31"/>
    </row>
    <row r="68">
      <c r="B68" s="28"/>
      <c r="C68" s="33"/>
      <c r="D68" s="71"/>
      <c r="E68" s="33"/>
      <c r="F68" s="33"/>
      <c r="G68" s="33"/>
      <c r="H68" s="72"/>
      <c r="I68" s="33"/>
      <c r="J68" s="71"/>
      <c r="K68" s="33"/>
      <c r="L68" s="33"/>
      <c r="M68" s="33"/>
      <c r="N68" s="33"/>
      <c r="O68" s="33"/>
      <c r="P68" s="72"/>
      <c r="Q68" s="33"/>
      <c r="R68" s="31"/>
    </row>
    <row r="69">
      <c r="B69" s="28"/>
      <c r="C69" s="33"/>
      <c r="D69" s="71"/>
      <c r="E69" s="33"/>
      <c r="F69" s="33"/>
      <c r="G69" s="33"/>
      <c r="H69" s="72"/>
      <c r="I69" s="33"/>
      <c r="J69" s="71"/>
      <c r="K69" s="33"/>
      <c r="L69" s="33"/>
      <c r="M69" s="33"/>
      <c r="N69" s="33"/>
      <c r="O69" s="33"/>
      <c r="P69" s="72"/>
      <c r="Q69" s="33"/>
      <c r="R69" s="31"/>
    </row>
    <row r="70" s="1" customFormat="1">
      <c r="B70" s="48"/>
      <c r="C70" s="49"/>
      <c r="D70" s="73" t="s">
        <v>52</v>
      </c>
      <c r="E70" s="74"/>
      <c r="F70" s="74"/>
      <c r="G70" s="75" t="s">
        <v>53</v>
      </c>
      <c r="H70" s="76"/>
      <c r="I70" s="49"/>
      <c r="J70" s="73" t="s">
        <v>52</v>
      </c>
      <c r="K70" s="74"/>
      <c r="L70" s="74"/>
      <c r="M70" s="74"/>
      <c r="N70" s="75" t="s">
        <v>53</v>
      </c>
      <c r="O70" s="74"/>
      <c r="P70" s="76"/>
      <c r="Q70" s="49"/>
      <c r="R70" s="50"/>
    </row>
    <row r="71" s="1" customFormat="1" ht="14.4" customHeight="1">
      <c r="B71" s="77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9"/>
    </row>
    <row r="75" s="1" customFormat="1" ht="6.96" customHeight="1">
      <c r="B75" s="170"/>
      <c r="C75" s="171"/>
      <c r="D75" s="171"/>
      <c r="E75" s="171"/>
      <c r="F75" s="171"/>
      <c r="G75" s="171"/>
      <c r="H75" s="171"/>
      <c r="I75" s="171"/>
      <c r="J75" s="171"/>
      <c r="K75" s="171"/>
      <c r="L75" s="171"/>
      <c r="M75" s="171"/>
      <c r="N75" s="171"/>
      <c r="O75" s="171"/>
      <c r="P75" s="171"/>
      <c r="Q75" s="171"/>
      <c r="R75" s="172"/>
    </row>
    <row r="76" s="1" customFormat="1" ht="36.96" customHeight="1">
      <c r="B76" s="48"/>
      <c r="C76" s="29" t="s">
        <v>113</v>
      </c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50"/>
      <c r="T76" s="173"/>
      <c r="U76" s="173"/>
    </row>
    <row r="77" s="1" customFormat="1" ht="6.96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50"/>
      <c r="T77" s="173"/>
      <c r="U77" s="173"/>
    </row>
    <row r="78" s="1" customFormat="1" ht="30" customHeight="1">
      <c r="B78" s="48"/>
      <c r="C78" s="40" t="s">
        <v>19</v>
      </c>
      <c r="D78" s="49"/>
      <c r="E78" s="49"/>
      <c r="F78" s="157" t="str">
        <f>F6</f>
        <v>Odvodnění komunikace Sylvárov, Dvůr Králové</v>
      </c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9"/>
      <c r="R78" s="50"/>
      <c r="T78" s="173"/>
      <c r="U78" s="173"/>
    </row>
    <row r="79" s="1" customFormat="1" ht="36.96" customHeight="1">
      <c r="B79" s="48"/>
      <c r="C79" s="87" t="s">
        <v>108</v>
      </c>
      <c r="D79" s="49"/>
      <c r="E79" s="49"/>
      <c r="F79" s="89" t="str">
        <f>F7</f>
        <v xml:space="preserve">625-02 - SO 300.2 část 1 - odvodnění Seifertovi ulice </v>
      </c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50"/>
      <c r="T79" s="173"/>
      <c r="U79" s="173"/>
    </row>
    <row r="80" s="1" customFormat="1" ht="6.96" customHeight="1"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50"/>
      <c r="T80" s="173"/>
      <c r="U80" s="173"/>
    </row>
    <row r="81" s="1" customFormat="1" ht="18" customHeight="1">
      <c r="B81" s="48"/>
      <c r="C81" s="40" t="s">
        <v>24</v>
      </c>
      <c r="D81" s="49"/>
      <c r="E81" s="49"/>
      <c r="F81" s="35" t="str">
        <f>F9</f>
        <v xml:space="preserve"> </v>
      </c>
      <c r="G81" s="49"/>
      <c r="H81" s="49"/>
      <c r="I81" s="49"/>
      <c r="J81" s="49"/>
      <c r="K81" s="40" t="s">
        <v>26</v>
      </c>
      <c r="L81" s="49"/>
      <c r="M81" s="92" t="str">
        <f>IF(O9="","",O9)</f>
        <v>27. 1. 2020</v>
      </c>
      <c r="N81" s="92"/>
      <c r="O81" s="92"/>
      <c r="P81" s="92"/>
      <c r="Q81" s="49"/>
      <c r="R81" s="50"/>
      <c r="T81" s="173"/>
      <c r="U81" s="173"/>
    </row>
    <row r="82" s="1" customFormat="1" ht="6.96" customHeight="1"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50"/>
      <c r="T82" s="173"/>
      <c r="U82" s="173"/>
    </row>
    <row r="83" s="1" customFormat="1">
      <c r="B83" s="48"/>
      <c r="C83" s="40" t="s">
        <v>28</v>
      </c>
      <c r="D83" s="49"/>
      <c r="E83" s="49"/>
      <c r="F83" s="35" t="str">
        <f>E12</f>
        <v xml:space="preserve"> </v>
      </c>
      <c r="G83" s="49"/>
      <c r="H83" s="49"/>
      <c r="I83" s="49"/>
      <c r="J83" s="49"/>
      <c r="K83" s="40" t="s">
        <v>33</v>
      </c>
      <c r="L83" s="49"/>
      <c r="M83" s="35" t="str">
        <f>E18</f>
        <v>ing. Blanka Matějková</v>
      </c>
      <c r="N83" s="35"/>
      <c r="O83" s="35"/>
      <c r="P83" s="35"/>
      <c r="Q83" s="35"/>
      <c r="R83" s="50"/>
      <c r="T83" s="173"/>
      <c r="U83" s="173"/>
    </row>
    <row r="84" s="1" customFormat="1" ht="14.4" customHeight="1">
      <c r="B84" s="48"/>
      <c r="C84" s="40" t="s">
        <v>31</v>
      </c>
      <c r="D84" s="49"/>
      <c r="E84" s="49"/>
      <c r="F84" s="35" t="str">
        <f>IF(E15="","",E15)</f>
        <v>Vyplň údaj</v>
      </c>
      <c r="G84" s="49"/>
      <c r="H84" s="49"/>
      <c r="I84" s="49"/>
      <c r="J84" s="49"/>
      <c r="K84" s="40" t="s">
        <v>35</v>
      </c>
      <c r="L84" s="49"/>
      <c r="M84" s="35" t="str">
        <f>E21</f>
        <v>Martina Škopová</v>
      </c>
      <c r="N84" s="35"/>
      <c r="O84" s="35"/>
      <c r="P84" s="35"/>
      <c r="Q84" s="35"/>
      <c r="R84" s="50"/>
      <c r="T84" s="173"/>
      <c r="U84" s="173"/>
    </row>
    <row r="85" s="1" customFormat="1" ht="10.32" customHeight="1"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50"/>
      <c r="T85" s="173"/>
      <c r="U85" s="173"/>
    </row>
    <row r="86" s="1" customFormat="1" ht="29.28" customHeight="1">
      <c r="B86" s="48"/>
      <c r="C86" s="174" t="s">
        <v>114</v>
      </c>
      <c r="D86" s="153"/>
      <c r="E86" s="153"/>
      <c r="F86" s="153"/>
      <c r="G86" s="153"/>
      <c r="H86" s="153"/>
      <c r="I86" s="153"/>
      <c r="J86" s="153"/>
      <c r="K86" s="153"/>
      <c r="L86" s="153"/>
      <c r="M86" s="153"/>
      <c r="N86" s="174" t="s">
        <v>115</v>
      </c>
      <c r="O86" s="153"/>
      <c r="P86" s="153"/>
      <c r="Q86" s="153"/>
      <c r="R86" s="50"/>
      <c r="T86" s="173"/>
      <c r="U86" s="173"/>
    </row>
    <row r="87" s="1" customFormat="1" ht="10.32" customHeight="1"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50"/>
      <c r="T87" s="173"/>
      <c r="U87" s="173"/>
    </row>
    <row r="88" s="1" customFormat="1" ht="29.28" customHeight="1">
      <c r="B88" s="48"/>
      <c r="C88" s="175" t="s">
        <v>116</v>
      </c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115">
        <f>N124</f>
        <v>0</v>
      </c>
      <c r="O88" s="176"/>
      <c r="P88" s="176"/>
      <c r="Q88" s="176"/>
      <c r="R88" s="50"/>
      <c r="T88" s="173"/>
      <c r="U88" s="173"/>
      <c r="AU88" s="24" t="s">
        <v>117</v>
      </c>
    </row>
    <row r="89" s="6" customFormat="1" ht="24.96" customHeight="1">
      <c r="B89" s="177"/>
      <c r="C89" s="178"/>
      <c r="D89" s="179" t="s">
        <v>118</v>
      </c>
      <c r="E89" s="178"/>
      <c r="F89" s="178"/>
      <c r="G89" s="178"/>
      <c r="H89" s="178"/>
      <c r="I89" s="178"/>
      <c r="J89" s="178"/>
      <c r="K89" s="178"/>
      <c r="L89" s="178"/>
      <c r="M89" s="178"/>
      <c r="N89" s="180">
        <f>N125</f>
        <v>0</v>
      </c>
      <c r="O89" s="178"/>
      <c r="P89" s="178"/>
      <c r="Q89" s="178"/>
      <c r="R89" s="181"/>
      <c r="T89" s="182"/>
      <c r="U89" s="182"/>
    </row>
    <row r="90" s="7" customFormat="1" ht="19.92" customHeight="1">
      <c r="B90" s="183"/>
      <c r="C90" s="184"/>
      <c r="D90" s="138" t="s">
        <v>119</v>
      </c>
      <c r="E90" s="184"/>
      <c r="F90" s="184"/>
      <c r="G90" s="184"/>
      <c r="H90" s="184"/>
      <c r="I90" s="184"/>
      <c r="J90" s="184"/>
      <c r="K90" s="184"/>
      <c r="L90" s="184"/>
      <c r="M90" s="184"/>
      <c r="N90" s="140">
        <f>N126</f>
        <v>0</v>
      </c>
      <c r="O90" s="184"/>
      <c r="P90" s="184"/>
      <c r="Q90" s="184"/>
      <c r="R90" s="185"/>
      <c r="T90" s="186"/>
      <c r="U90" s="186"/>
    </row>
    <row r="91" s="7" customFormat="1" ht="19.92" customHeight="1">
      <c r="B91" s="183"/>
      <c r="C91" s="184"/>
      <c r="D91" s="138" t="s">
        <v>120</v>
      </c>
      <c r="E91" s="184"/>
      <c r="F91" s="184"/>
      <c r="G91" s="184"/>
      <c r="H91" s="184"/>
      <c r="I91" s="184"/>
      <c r="J91" s="184"/>
      <c r="K91" s="184"/>
      <c r="L91" s="184"/>
      <c r="M91" s="184"/>
      <c r="N91" s="140">
        <f>N147</f>
        <v>0</v>
      </c>
      <c r="O91" s="184"/>
      <c r="P91" s="184"/>
      <c r="Q91" s="184"/>
      <c r="R91" s="185"/>
      <c r="T91" s="186"/>
      <c r="U91" s="186"/>
    </row>
    <row r="92" s="7" customFormat="1" ht="19.92" customHeight="1">
      <c r="B92" s="183"/>
      <c r="C92" s="184"/>
      <c r="D92" s="138" t="s">
        <v>122</v>
      </c>
      <c r="E92" s="184"/>
      <c r="F92" s="184"/>
      <c r="G92" s="184"/>
      <c r="H92" s="184"/>
      <c r="I92" s="184"/>
      <c r="J92" s="184"/>
      <c r="K92" s="184"/>
      <c r="L92" s="184"/>
      <c r="M92" s="184"/>
      <c r="N92" s="140">
        <f>N150</f>
        <v>0</v>
      </c>
      <c r="O92" s="184"/>
      <c r="P92" s="184"/>
      <c r="Q92" s="184"/>
      <c r="R92" s="185"/>
      <c r="T92" s="186"/>
      <c r="U92" s="186"/>
    </row>
    <row r="93" s="7" customFormat="1" ht="19.92" customHeight="1">
      <c r="B93" s="183"/>
      <c r="C93" s="184"/>
      <c r="D93" s="138" t="s">
        <v>123</v>
      </c>
      <c r="E93" s="184"/>
      <c r="F93" s="184"/>
      <c r="G93" s="184"/>
      <c r="H93" s="184"/>
      <c r="I93" s="184"/>
      <c r="J93" s="184"/>
      <c r="K93" s="184"/>
      <c r="L93" s="184"/>
      <c r="M93" s="184"/>
      <c r="N93" s="140">
        <f>N156</f>
        <v>0</v>
      </c>
      <c r="O93" s="184"/>
      <c r="P93" s="184"/>
      <c r="Q93" s="184"/>
      <c r="R93" s="185"/>
      <c r="T93" s="186"/>
      <c r="U93" s="186"/>
    </row>
    <row r="94" s="6" customFormat="1" ht="24.96" customHeight="1">
      <c r="B94" s="177"/>
      <c r="C94" s="178"/>
      <c r="D94" s="179" t="s">
        <v>124</v>
      </c>
      <c r="E94" s="178"/>
      <c r="F94" s="178"/>
      <c r="G94" s="178"/>
      <c r="H94" s="178"/>
      <c r="I94" s="178"/>
      <c r="J94" s="178"/>
      <c r="K94" s="178"/>
      <c r="L94" s="178"/>
      <c r="M94" s="178"/>
      <c r="N94" s="180">
        <f>N158</f>
        <v>0</v>
      </c>
      <c r="O94" s="178"/>
      <c r="P94" s="178"/>
      <c r="Q94" s="178"/>
      <c r="R94" s="181"/>
      <c r="T94" s="182"/>
      <c r="U94" s="182"/>
    </row>
    <row r="95" s="6" customFormat="1" ht="24.96" customHeight="1">
      <c r="B95" s="177"/>
      <c r="C95" s="178"/>
      <c r="D95" s="179" t="s">
        <v>125</v>
      </c>
      <c r="E95" s="178"/>
      <c r="F95" s="178"/>
      <c r="G95" s="178"/>
      <c r="H95" s="178"/>
      <c r="I95" s="178"/>
      <c r="J95" s="178"/>
      <c r="K95" s="178"/>
      <c r="L95" s="178"/>
      <c r="M95" s="178"/>
      <c r="N95" s="180">
        <f>N160</f>
        <v>0</v>
      </c>
      <c r="O95" s="178"/>
      <c r="P95" s="178"/>
      <c r="Q95" s="178"/>
      <c r="R95" s="181"/>
      <c r="T95" s="182"/>
      <c r="U95" s="182"/>
    </row>
    <row r="96" s="7" customFormat="1" ht="19.92" customHeight="1">
      <c r="B96" s="183"/>
      <c r="C96" s="184"/>
      <c r="D96" s="138" t="s">
        <v>126</v>
      </c>
      <c r="E96" s="184"/>
      <c r="F96" s="184"/>
      <c r="G96" s="184"/>
      <c r="H96" s="184"/>
      <c r="I96" s="184"/>
      <c r="J96" s="184"/>
      <c r="K96" s="184"/>
      <c r="L96" s="184"/>
      <c r="M96" s="184"/>
      <c r="N96" s="140">
        <f>N161</f>
        <v>0</v>
      </c>
      <c r="O96" s="184"/>
      <c r="P96" s="184"/>
      <c r="Q96" s="184"/>
      <c r="R96" s="185"/>
      <c r="T96" s="186"/>
      <c r="U96" s="186"/>
    </row>
    <row r="97" s="7" customFormat="1" ht="19.92" customHeight="1">
      <c r="B97" s="183"/>
      <c r="C97" s="184"/>
      <c r="D97" s="138" t="s">
        <v>127</v>
      </c>
      <c r="E97" s="184"/>
      <c r="F97" s="184"/>
      <c r="G97" s="184"/>
      <c r="H97" s="184"/>
      <c r="I97" s="184"/>
      <c r="J97" s="184"/>
      <c r="K97" s="184"/>
      <c r="L97" s="184"/>
      <c r="M97" s="184"/>
      <c r="N97" s="140">
        <f>N164</f>
        <v>0</v>
      </c>
      <c r="O97" s="184"/>
      <c r="P97" s="184"/>
      <c r="Q97" s="184"/>
      <c r="R97" s="185"/>
      <c r="T97" s="186"/>
      <c r="U97" s="186"/>
    </row>
    <row r="98" s="1" customFormat="1" ht="21.84" customHeight="1"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50"/>
      <c r="T98" s="173"/>
      <c r="U98" s="173"/>
    </row>
    <row r="99" s="1" customFormat="1" ht="29.28" customHeight="1">
      <c r="B99" s="48"/>
      <c r="C99" s="175" t="s">
        <v>128</v>
      </c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176">
        <f>ROUND(N100+N101+N102+N103+N104+N105,2)</f>
        <v>0</v>
      </c>
      <c r="O99" s="187"/>
      <c r="P99" s="187"/>
      <c r="Q99" s="187"/>
      <c r="R99" s="50"/>
      <c r="T99" s="188"/>
      <c r="U99" s="189" t="s">
        <v>40</v>
      </c>
    </row>
    <row r="100" s="1" customFormat="1" ht="18" customHeight="1">
      <c r="B100" s="48"/>
      <c r="C100" s="49"/>
      <c r="D100" s="145" t="s">
        <v>129</v>
      </c>
      <c r="E100" s="138"/>
      <c r="F100" s="138"/>
      <c r="G100" s="138"/>
      <c r="H100" s="138"/>
      <c r="I100" s="49"/>
      <c r="J100" s="49"/>
      <c r="K100" s="49"/>
      <c r="L100" s="49"/>
      <c r="M100" s="49"/>
      <c r="N100" s="139">
        <f>ROUND(N88*T100,2)</f>
        <v>0</v>
      </c>
      <c r="O100" s="140"/>
      <c r="P100" s="140"/>
      <c r="Q100" s="140"/>
      <c r="R100" s="50"/>
      <c r="S100" s="190"/>
      <c r="T100" s="191"/>
      <c r="U100" s="192" t="s">
        <v>41</v>
      </c>
      <c r="V100" s="190"/>
      <c r="W100" s="190"/>
      <c r="X100" s="190"/>
      <c r="Y100" s="190"/>
      <c r="Z100" s="190"/>
      <c r="AA100" s="190"/>
      <c r="AB100" s="190"/>
      <c r="AC100" s="190"/>
      <c r="AD100" s="190"/>
      <c r="AE100" s="190"/>
      <c r="AF100" s="190"/>
      <c r="AG100" s="190"/>
      <c r="AH100" s="190"/>
      <c r="AI100" s="190"/>
      <c r="AJ100" s="190"/>
      <c r="AK100" s="190"/>
      <c r="AL100" s="190"/>
      <c r="AM100" s="190"/>
      <c r="AN100" s="190"/>
      <c r="AO100" s="190"/>
      <c r="AP100" s="190"/>
      <c r="AQ100" s="190"/>
      <c r="AR100" s="190"/>
      <c r="AS100" s="190"/>
      <c r="AT100" s="190"/>
      <c r="AU100" s="190"/>
      <c r="AV100" s="190"/>
      <c r="AW100" s="190"/>
      <c r="AX100" s="190"/>
      <c r="AY100" s="193" t="s">
        <v>130</v>
      </c>
      <c r="AZ100" s="190"/>
      <c r="BA100" s="190"/>
      <c r="BB100" s="190"/>
      <c r="BC100" s="190"/>
      <c r="BD100" s="190"/>
      <c r="BE100" s="194">
        <f>IF(U100="základní",N100,0)</f>
        <v>0</v>
      </c>
      <c r="BF100" s="194">
        <f>IF(U100="snížená",N100,0)</f>
        <v>0</v>
      </c>
      <c r="BG100" s="194">
        <f>IF(U100="zákl. přenesená",N100,0)</f>
        <v>0</v>
      </c>
      <c r="BH100" s="194">
        <f>IF(U100="sníž. přenesená",N100,0)</f>
        <v>0</v>
      </c>
      <c r="BI100" s="194">
        <f>IF(U100="nulová",N100,0)</f>
        <v>0</v>
      </c>
      <c r="BJ100" s="193" t="s">
        <v>84</v>
      </c>
      <c r="BK100" s="190"/>
      <c r="BL100" s="190"/>
      <c r="BM100" s="190"/>
    </row>
    <row r="101" s="1" customFormat="1" ht="18" customHeight="1">
      <c r="B101" s="48"/>
      <c r="C101" s="49"/>
      <c r="D101" s="145" t="s">
        <v>131</v>
      </c>
      <c r="E101" s="138"/>
      <c r="F101" s="138"/>
      <c r="G101" s="138"/>
      <c r="H101" s="138"/>
      <c r="I101" s="49"/>
      <c r="J101" s="49"/>
      <c r="K101" s="49"/>
      <c r="L101" s="49"/>
      <c r="M101" s="49"/>
      <c r="N101" s="139">
        <f>ROUND(N88*T101,2)</f>
        <v>0</v>
      </c>
      <c r="O101" s="140"/>
      <c r="P101" s="140"/>
      <c r="Q101" s="140"/>
      <c r="R101" s="50"/>
      <c r="S101" s="190"/>
      <c r="T101" s="191"/>
      <c r="U101" s="192" t="s">
        <v>41</v>
      </c>
      <c r="V101" s="190"/>
      <c r="W101" s="190"/>
      <c r="X101" s="190"/>
      <c r="Y101" s="190"/>
      <c r="Z101" s="190"/>
      <c r="AA101" s="190"/>
      <c r="AB101" s="190"/>
      <c r="AC101" s="190"/>
      <c r="AD101" s="190"/>
      <c r="AE101" s="190"/>
      <c r="AF101" s="190"/>
      <c r="AG101" s="190"/>
      <c r="AH101" s="190"/>
      <c r="AI101" s="190"/>
      <c r="AJ101" s="190"/>
      <c r="AK101" s="190"/>
      <c r="AL101" s="190"/>
      <c r="AM101" s="190"/>
      <c r="AN101" s="190"/>
      <c r="AO101" s="190"/>
      <c r="AP101" s="190"/>
      <c r="AQ101" s="190"/>
      <c r="AR101" s="190"/>
      <c r="AS101" s="190"/>
      <c r="AT101" s="190"/>
      <c r="AU101" s="190"/>
      <c r="AV101" s="190"/>
      <c r="AW101" s="190"/>
      <c r="AX101" s="190"/>
      <c r="AY101" s="193" t="s">
        <v>130</v>
      </c>
      <c r="AZ101" s="190"/>
      <c r="BA101" s="190"/>
      <c r="BB101" s="190"/>
      <c r="BC101" s="190"/>
      <c r="BD101" s="190"/>
      <c r="BE101" s="194">
        <f>IF(U101="základní",N101,0)</f>
        <v>0</v>
      </c>
      <c r="BF101" s="194">
        <f>IF(U101="snížená",N101,0)</f>
        <v>0</v>
      </c>
      <c r="BG101" s="194">
        <f>IF(U101="zákl. přenesená",N101,0)</f>
        <v>0</v>
      </c>
      <c r="BH101" s="194">
        <f>IF(U101="sníž. přenesená",N101,0)</f>
        <v>0</v>
      </c>
      <c r="BI101" s="194">
        <f>IF(U101="nulová",N101,0)</f>
        <v>0</v>
      </c>
      <c r="BJ101" s="193" t="s">
        <v>84</v>
      </c>
      <c r="BK101" s="190"/>
      <c r="BL101" s="190"/>
      <c r="BM101" s="190"/>
    </row>
    <row r="102" s="1" customFormat="1" ht="18" customHeight="1">
      <c r="B102" s="48"/>
      <c r="C102" s="49"/>
      <c r="D102" s="145" t="s">
        <v>132</v>
      </c>
      <c r="E102" s="138"/>
      <c r="F102" s="138"/>
      <c r="G102" s="138"/>
      <c r="H102" s="138"/>
      <c r="I102" s="49"/>
      <c r="J102" s="49"/>
      <c r="K102" s="49"/>
      <c r="L102" s="49"/>
      <c r="M102" s="49"/>
      <c r="N102" s="139">
        <f>ROUND(N88*T102,2)</f>
        <v>0</v>
      </c>
      <c r="O102" s="140"/>
      <c r="P102" s="140"/>
      <c r="Q102" s="140"/>
      <c r="R102" s="50"/>
      <c r="S102" s="190"/>
      <c r="T102" s="191"/>
      <c r="U102" s="192" t="s">
        <v>41</v>
      </c>
      <c r="V102" s="190"/>
      <c r="W102" s="190"/>
      <c r="X102" s="190"/>
      <c r="Y102" s="190"/>
      <c r="Z102" s="190"/>
      <c r="AA102" s="190"/>
      <c r="AB102" s="190"/>
      <c r="AC102" s="190"/>
      <c r="AD102" s="190"/>
      <c r="AE102" s="190"/>
      <c r="AF102" s="190"/>
      <c r="AG102" s="190"/>
      <c r="AH102" s="190"/>
      <c r="AI102" s="190"/>
      <c r="AJ102" s="190"/>
      <c r="AK102" s="190"/>
      <c r="AL102" s="190"/>
      <c r="AM102" s="190"/>
      <c r="AN102" s="190"/>
      <c r="AO102" s="190"/>
      <c r="AP102" s="190"/>
      <c r="AQ102" s="190"/>
      <c r="AR102" s="190"/>
      <c r="AS102" s="190"/>
      <c r="AT102" s="190"/>
      <c r="AU102" s="190"/>
      <c r="AV102" s="190"/>
      <c r="AW102" s="190"/>
      <c r="AX102" s="190"/>
      <c r="AY102" s="193" t="s">
        <v>130</v>
      </c>
      <c r="AZ102" s="190"/>
      <c r="BA102" s="190"/>
      <c r="BB102" s="190"/>
      <c r="BC102" s="190"/>
      <c r="BD102" s="190"/>
      <c r="BE102" s="194">
        <f>IF(U102="základní",N102,0)</f>
        <v>0</v>
      </c>
      <c r="BF102" s="194">
        <f>IF(U102="snížená",N102,0)</f>
        <v>0</v>
      </c>
      <c r="BG102" s="194">
        <f>IF(U102="zákl. přenesená",N102,0)</f>
        <v>0</v>
      </c>
      <c r="BH102" s="194">
        <f>IF(U102="sníž. přenesená",N102,0)</f>
        <v>0</v>
      </c>
      <c r="BI102" s="194">
        <f>IF(U102="nulová",N102,0)</f>
        <v>0</v>
      </c>
      <c r="BJ102" s="193" t="s">
        <v>84</v>
      </c>
      <c r="BK102" s="190"/>
      <c r="BL102" s="190"/>
      <c r="BM102" s="190"/>
    </row>
    <row r="103" s="1" customFormat="1" ht="18" customHeight="1">
      <c r="B103" s="48"/>
      <c r="C103" s="49"/>
      <c r="D103" s="145" t="s">
        <v>133</v>
      </c>
      <c r="E103" s="138"/>
      <c r="F103" s="138"/>
      <c r="G103" s="138"/>
      <c r="H103" s="138"/>
      <c r="I103" s="49"/>
      <c r="J103" s="49"/>
      <c r="K103" s="49"/>
      <c r="L103" s="49"/>
      <c r="M103" s="49"/>
      <c r="N103" s="139">
        <f>ROUND(N88*T103,2)</f>
        <v>0</v>
      </c>
      <c r="O103" s="140"/>
      <c r="P103" s="140"/>
      <c r="Q103" s="140"/>
      <c r="R103" s="50"/>
      <c r="S103" s="190"/>
      <c r="T103" s="191"/>
      <c r="U103" s="192" t="s">
        <v>41</v>
      </c>
      <c r="V103" s="190"/>
      <c r="W103" s="190"/>
      <c r="X103" s="190"/>
      <c r="Y103" s="190"/>
      <c r="Z103" s="190"/>
      <c r="AA103" s="190"/>
      <c r="AB103" s="190"/>
      <c r="AC103" s="190"/>
      <c r="AD103" s="190"/>
      <c r="AE103" s="190"/>
      <c r="AF103" s="190"/>
      <c r="AG103" s="190"/>
      <c r="AH103" s="190"/>
      <c r="AI103" s="190"/>
      <c r="AJ103" s="190"/>
      <c r="AK103" s="190"/>
      <c r="AL103" s="190"/>
      <c r="AM103" s="190"/>
      <c r="AN103" s="190"/>
      <c r="AO103" s="190"/>
      <c r="AP103" s="190"/>
      <c r="AQ103" s="190"/>
      <c r="AR103" s="190"/>
      <c r="AS103" s="190"/>
      <c r="AT103" s="190"/>
      <c r="AU103" s="190"/>
      <c r="AV103" s="190"/>
      <c r="AW103" s="190"/>
      <c r="AX103" s="190"/>
      <c r="AY103" s="193" t="s">
        <v>130</v>
      </c>
      <c r="AZ103" s="190"/>
      <c r="BA103" s="190"/>
      <c r="BB103" s="190"/>
      <c r="BC103" s="190"/>
      <c r="BD103" s="190"/>
      <c r="BE103" s="194">
        <f>IF(U103="základní",N103,0)</f>
        <v>0</v>
      </c>
      <c r="BF103" s="194">
        <f>IF(U103="snížená",N103,0)</f>
        <v>0</v>
      </c>
      <c r="BG103" s="194">
        <f>IF(U103="zákl. přenesená",N103,0)</f>
        <v>0</v>
      </c>
      <c r="BH103" s="194">
        <f>IF(U103="sníž. přenesená",N103,0)</f>
        <v>0</v>
      </c>
      <c r="BI103" s="194">
        <f>IF(U103="nulová",N103,0)</f>
        <v>0</v>
      </c>
      <c r="BJ103" s="193" t="s">
        <v>84</v>
      </c>
      <c r="BK103" s="190"/>
      <c r="BL103" s="190"/>
      <c r="BM103" s="190"/>
    </row>
    <row r="104" s="1" customFormat="1" ht="18" customHeight="1">
      <c r="B104" s="48"/>
      <c r="C104" s="49"/>
      <c r="D104" s="145" t="s">
        <v>134</v>
      </c>
      <c r="E104" s="138"/>
      <c r="F104" s="138"/>
      <c r="G104" s="138"/>
      <c r="H104" s="138"/>
      <c r="I104" s="49"/>
      <c r="J104" s="49"/>
      <c r="K104" s="49"/>
      <c r="L104" s="49"/>
      <c r="M104" s="49"/>
      <c r="N104" s="139">
        <f>ROUND(N88*T104,2)</f>
        <v>0</v>
      </c>
      <c r="O104" s="140"/>
      <c r="P104" s="140"/>
      <c r="Q104" s="140"/>
      <c r="R104" s="50"/>
      <c r="S104" s="190"/>
      <c r="T104" s="191"/>
      <c r="U104" s="192" t="s">
        <v>41</v>
      </c>
      <c r="V104" s="190"/>
      <c r="W104" s="190"/>
      <c r="X104" s="190"/>
      <c r="Y104" s="190"/>
      <c r="Z104" s="190"/>
      <c r="AA104" s="190"/>
      <c r="AB104" s="190"/>
      <c r="AC104" s="190"/>
      <c r="AD104" s="190"/>
      <c r="AE104" s="190"/>
      <c r="AF104" s="190"/>
      <c r="AG104" s="190"/>
      <c r="AH104" s="190"/>
      <c r="AI104" s="190"/>
      <c r="AJ104" s="190"/>
      <c r="AK104" s="190"/>
      <c r="AL104" s="190"/>
      <c r="AM104" s="190"/>
      <c r="AN104" s="190"/>
      <c r="AO104" s="190"/>
      <c r="AP104" s="190"/>
      <c r="AQ104" s="190"/>
      <c r="AR104" s="190"/>
      <c r="AS104" s="190"/>
      <c r="AT104" s="190"/>
      <c r="AU104" s="190"/>
      <c r="AV104" s="190"/>
      <c r="AW104" s="190"/>
      <c r="AX104" s="190"/>
      <c r="AY104" s="193" t="s">
        <v>130</v>
      </c>
      <c r="AZ104" s="190"/>
      <c r="BA104" s="190"/>
      <c r="BB104" s="190"/>
      <c r="BC104" s="190"/>
      <c r="BD104" s="190"/>
      <c r="BE104" s="194">
        <f>IF(U104="základní",N104,0)</f>
        <v>0</v>
      </c>
      <c r="BF104" s="194">
        <f>IF(U104="snížená",N104,0)</f>
        <v>0</v>
      </c>
      <c r="BG104" s="194">
        <f>IF(U104="zákl. přenesená",N104,0)</f>
        <v>0</v>
      </c>
      <c r="BH104" s="194">
        <f>IF(U104="sníž. přenesená",N104,0)</f>
        <v>0</v>
      </c>
      <c r="BI104" s="194">
        <f>IF(U104="nulová",N104,0)</f>
        <v>0</v>
      </c>
      <c r="BJ104" s="193" t="s">
        <v>84</v>
      </c>
      <c r="BK104" s="190"/>
      <c r="BL104" s="190"/>
      <c r="BM104" s="190"/>
    </row>
    <row r="105" s="1" customFormat="1" ht="18" customHeight="1">
      <c r="B105" s="48"/>
      <c r="C105" s="49"/>
      <c r="D105" s="138" t="s">
        <v>135</v>
      </c>
      <c r="E105" s="49"/>
      <c r="F105" s="49"/>
      <c r="G105" s="49"/>
      <c r="H105" s="49"/>
      <c r="I105" s="49"/>
      <c r="J105" s="49"/>
      <c r="K105" s="49"/>
      <c r="L105" s="49"/>
      <c r="M105" s="49"/>
      <c r="N105" s="139">
        <f>ROUND(N88*T105,2)</f>
        <v>0</v>
      </c>
      <c r="O105" s="140"/>
      <c r="P105" s="140"/>
      <c r="Q105" s="140"/>
      <c r="R105" s="50"/>
      <c r="S105" s="190"/>
      <c r="T105" s="195"/>
      <c r="U105" s="196" t="s">
        <v>41</v>
      </c>
      <c r="V105" s="190"/>
      <c r="W105" s="190"/>
      <c r="X105" s="190"/>
      <c r="Y105" s="190"/>
      <c r="Z105" s="190"/>
      <c r="AA105" s="190"/>
      <c r="AB105" s="190"/>
      <c r="AC105" s="190"/>
      <c r="AD105" s="190"/>
      <c r="AE105" s="190"/>
      <c r="AF105" s="190"/>
      <c r="AG105" s="190"/>
      <c r="AH105" s="190"/>
      <c r="AI105" s="190"/>
      <c r="AJ105" s="190"/>
      <c r="AK105" s="190"/>
      <c r="AL105" s="190"/>
      <c r="AM105" s="190"/>
      <c r="AN105" s="190"/>
      <c r="AO105" s="190"/>
      <c r="AP105" s="190"/>
      <c r="AQ105" s="190"/>
      <c r="AR105" s="190"/>
      <c r="AS105" s="190"/>
      <c r="AT105" s="190"/>
      <c r="AU105" s="190"/>
      <c r="AV105" s="190"/>
      <c r="AW105" s="190"/>
      <c r="AX105" s="190"/>
      <c r="AY105" s="193" t="s">
        <v>136</v>
      </c>
      <c r="AZ105" s="190"/>
      <c r="BA105" s="190"/>
      <c r="BB105" s="190"/>
      <c r="BC105" s="190"/>
      <c r="BD105" s="190"/>
      <c r="BE105" s="194">
        <f>IF(U105="základní",N105,0)</f>
        <v>0</v>
      </c>
      <c r="BF105" s="194">
        <f>IF(U105="snížená",N105,0)</f>
        <v>0</v>
      </c>
      <c r="BG105" s="194">
        <f>IF(U105="zákl. přenesená",N105,0)</f>
        <v>0</v>
      </c>
      <c r="BH105" s="194">
        <f>IF(U105="sníž. přenesená",N105,0)</f>
        <v>0</v>
      </c>
      <c r="BI105" s="194">
        <f>IF(U105="nulová",N105,0)</f>
        <v>0</v>
      </c>
      <c r="BJ105" s="193" t="s">
        <v>84</v>
      </c>
      <c r="BK105" s="190"/>
      <c r="BL105" s="190"/>
      <c r="BM105" s="190"/>
    </row>
    <row r="106" s="1" customFormat="1"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50"/>
      <c r="T106" s="173"/>
      <c r="U106" s="173"/>
    </row>
    <row r="107" s="1" customFormat="1" ht="29.28" customHeight="1">
      <c r="B107" s="48"/>
      <c r="C107" s="152" t="s">
        <v>100</v>
      </c>
      <c r="D107" s="153"/>
      <c r="E107" s="153"/>
      <c r="F107" s="153"/>
      <c r="G107" s="153"/>
      <c r="H107" s="153"/>
      <c r="I107" s="153"/>
      <c r="J107" s="153"/>
      <c r="K107" s="153"/>
      <c r="L107" s="154">
        <f>ROUND(SUM(N88+N99),2)</f>
        <v>0</v>
      </c>
      <c r="M107" s="154"/>
      <c r="N107" s="154"/>
      <c r="O107" s="154"/>
      <c r="P107" s="154"/>
      <c r="Q107" s="154"/>
      <c r="R107" s="50"/>
      <c r="T107" s="173"/>
      <c r="U107" s="173"/>
    </row>
    <row r="108" s="1" customFormat="1" ht="6.96" customHeight="1">
      <c r="B108" s="77"/>
      <c r="C108" s="78"/>
      <c r="D108" s="78"/>
      <c r="E108" s="78"/>
      <c r="F108" s="78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78"/>
      <c r="R108" s="79"/>
      <c r="T108" s="173"/>
      <c r="U108" s="173"/>
    </row>
    <row r="112" s="1" customFormat="1" ht="6.96" customHeight="1">
      <c r="B112" s="80"/>
      <c r="C112" s="81"/>
      <c r="D112" s="81"/>
      <c r="E112" s="81"/>
      <c r="F112" s="81"/>
      <c r="G112" s="81"/>
      <c r="H112" s="81"/>
      <c r="I112" s="81"/>
      <c r="J112" s="81"/>
      <c r="K112" s="81"/>
      <c r="L112" s="81"/>
      <c r="M112" s="81"/>
      <c r="N112" s="81"/>
      <c r="O112" s="81"/>
      <c r="P112" s="81"/>
      <c r="Q112" s="81"/>
      <c r="R112" s="82"/>
    </row>
    <row r="113" s="1" customFormat="1" ht="36.96" customHeight="1">
      <c r="B113" s="48"/>
      <c r="C113" s="29" t="s">
        <v>137</v>
      </c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50"/>
    </row>
    <row r="114" s="1" customFormat="1" ht="6.96" customHeight="1"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50"/>
    </row>
    <row r="115" s="1" customFormat="1" ht="30" customHeight="1">
      <c r="B115" s="48"/>
      <c r="C115" s="40" t="s">
        <v>19</v>
      </c>
      <c r="D115" s="49"/>
      <c r="E115" s="49"/>
      <c r="F115" s="157" t="str">
        <f>F6</f>
        <v>Odvodnění komunikace Sylvárov, Dvůr Králové</v>
      </c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9"/>
      <c r="R115" s="50"/>
    </row>
    <row r="116" s="1" customFormat="1" ht="36.96" customHeight="1">
      <c r="B116" s="48"/>
      <c r="C116" s="87" t="s">
        <v>108</v>
      </c>
      <c r="D116" s="49"/>
      <c r="E116" s="49"/>
      <c r="F116" s="89" t="str">
        <f>F7</f>
        <v xml:space="preserve">625-02 - SO 300.2 část 1 - odvodnění Seifertovi ulice </v>
      </c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50"/>
    </row>
    <row r="117" s="1" customFormat="1" ht="6.96" customHeight="1"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50"/>
    </row>
    <row r="118" s="1" customFormat="1" ht="18" customHeight="1">
      <c r="B118" s="48"/>
      <c r="C118" s="40" t="s">
        <v>24</v>
      </c>
      <c r="D118" s="49"/>
      <c r="E118" s="49"/>
      <c r="F118" s="35" t="str">
        <f>F9</f>
        <v xml:space="preserve"> </v>
      </c>
      <c r="G118" s="49"/>
      <c r="H118" s="49"/>
      <c r="I118" s="49"/>
      <c r="J118" s="49"/>
      <c r="K118" s="40" t="s">
        <v>26</v>
      </c>
      <c r="L118" s="49"/>
      <c r="M118" s="92" t="str">
        <f>IF(O9="","",O9)</f>
        <v>27. 1. 2020</v>
      </c>
      <c r="N118" s="92"/>
      <c r="O118" s="92"/>
      <c r="P118" s="92"/>
      <c r="Q118" s="49"/>
      <c r="R118" s="50"/>
    </row>
    <row r="119" s="1" customFormat="1" ht="6.96" customHeight="1"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50"/>
    </row>
    <row r="120" s="1" customFormat="1">
      <c r="B120" s="48"/>
      <c r="C120" s="40" t="s">
        <v>28</v>
      </c>
      <c r="D120" s="49"/>
      <c r="E120" s="49"/>
      <c r="F120" s="35" t="str">
        <f>E12</f>
        <v xml:space="preserve"> </v>
      </c>
      <c r="G120" s="49"/>
      <c r="H120" s="49"/>
      <c r="I120" s="49"/>
      <c r="J120" s="49"/>
      <c r="K120" s="40" t="s">
        <v>33</v>
      </c>
      <c r="L120" s="49"/>
      <c r="M120" s="35" t="str">
        <f>E18</f>
        <v>ing. Blanka Matějková</v>
      </c>
      <c r="N120" s="35"/>
      <c r="O120" s="35"/>
      <c r="P120" s="35"/>
      <c r="Q120" s="35"/>
      <c r="R120" s="50"/>
    </row>
    <row r="121" s="1" customFormat="1" ht="14.4" customHeight="1">
      <c r="B121" s="48"/>
      <c r="C121" s="40" t="s">
        <v>31</v>
      </c>
      <c r="D121" s="49"/>
      <c r="E121" s="49"/>
      <c r="F121" s="35" t="str">
        <f>IF(E15="","",E15)</f>
        <v>Vyplň údaj</v>
      </c>
      <c r="G121" s="49"/>
      <c r="H121" s="49"/>
      <c r="I121" s="49"/>
      <c r="J121" s="49"/>
      <c r="K121" s="40" t="s">
        <v>35</v>
      </c>
      <c r="L121" s="49"/>
      <c r="M121" s="35" t="str">
        <f>E21</f>
        <v>Martina Škopová</v>
      </c>
      <c r="N121" s="35"/>
      <c r="O121" s="35"/>
      <c r="P121" s="35"/>
      <c r="Q121" s="35"/>
      <c r="R121" s="50"/>
    </row>
    <row r="122" s="1" customFormat="1" ht="10.32" customHeight="1"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50"/>
    </row>
    <row r="123" s="8" customFormat="1" ht="29.28" customHeight="1">
      <c r="B123" s="197"/>
      <c r="C123" s="198" t="s">
        <v>138</v>
      </c>
      <c r="D123" s="199" t="s">
        <v>139</v>
      </c>
      <c r="E123" s="199" t="s">
        <v>58</v>
      </c>
      <c r="F123" s="199" t="s">
        <v>140</v>
      </c>
      <c r="G123" s="199"/>
      <c r="H123" s="199"/>
      <c r="I123" s="199"/>
      <c r="J123" s="199" t="s">
        <v>141</v>
      </c>
      <c r="K123" s="199" t="s">
        <v>142</v>
      </c>
      <c r="L123" s="199" t="s">
        <v>143</v>
      </c>
      <c r="M123" s="199"/>
      <c r="N123" s="199" t="s">
        <v>115</v>
      </c>
      <c r="O123" s="199"/>
      <c r="P123" s="199"/>
      <c r="Q123" s="200"/>
      <c r="R123" s="201"/>
      <c r="T123" s="108" t="s">
        <v>144</v>
      </c>
      <c r="U123" s="109" t="s">
        <v>40</v>
      </c>
      <c r="V123" s="109" t="s">
        <v>145</v>
      </c>
      <c r="W123" s="109" t="s">
        <v>146</v>
      </c>
      <c r="X123" s="109" t="s">
        <v>147</v>
      </c>
      <c r="Y123" s="109" t="s">
        <v>148</v>
      </c>
      <c r="Z123" s="109" t="s">
        <v>149</v>
      </c>
      <c r="AA123" s="110" t="s">
        <v>150</v>
      </c>
    </row>
    <row r="124" s="1" customFormat="1" ht="29.28" customHeight="1">
      <c r="B124" s="48"/>
      <c r="C124" s="112" t="s">
        <v>112</v>
      </c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202">
        <f>BK124</f>
        <v>0</v>
      </c>
      <c r="O124" s="203"/>
      <c r="P124" s="203"/>
      <c r="Q124" s="203"/>
      <c r="R124" s="50"/>
      <c r="T124" s="111"/>
      <c r="U124" s="69"/>
      <c r="V124" s="69"/>
      <c r="W124" s="204">
        <f>W125+W158+W160+W166</f>
        <v>0</v>
      </c>
      <c r="X124" s="69"/>
      <c r="Y124" s="204">
        <f>Y125+Y158+Y160+Y166</f>
        <v>4.6428163199999997</v>
      </c>
      <c r="Z124" s="69"/>
      <c r="AA124" s="205">
        <f>AA125+AA158+AA160+AA166</f>
        <v>0</v>
      </c>
      <c r="AT124" s="24" t="s">
        <v>75</v>
      </c>
      <c r="AU124" s="24" t="s">
        <v>117</v>
      </c>
      <c r="BK124" s="206">
        <f>BK125+BK158+BK160+BK166</f>
        <v>0</v>
      </c>
    </row>
    <row r="125" s="9" customFormat="1" ht="37.44" customHeight="1">
      <c r="B125" s="207"/>
      <c r="C125" s="208"/>
      <c r="D125" s="209" t="s">
        <v>118</v>
      </c>
      <c r="E125" s="209"/>
      <c r="F125" s="209"/>
      <c r="G125" s="209"/>
      <c r="H125" s="209"/>
      <c r="I125" s="209"/>
      <c r="J125" s="209"/>
      <c r="K125" s="209"/>
      <c r="L125" s="209"/>
      <c r="M125" s="209"/>
      <c r="N125" s="210">
        <f>BK125</f>
        <v>0</v>
      </c>
      <c r="O125" s="180"/>
      <c r="P125" s="180"/>
      <c r="Q125" s="180"/>
      <c r="R125" s="211"/>
      <c r="T125" s="212"/>
      <c r="U125" s="208"/>
      <c r="V125" s="208"/>
      <c r="W125" s="213">
        <f>W126+W147+W150+W156</f>
        <v>0</v>
      </c>
      <c r="X125" s="208"/>
      <c r="Y125" s="213">
        <f>Y126+Y147+Y150+Y156</f>
        <v>4.6428163199999997</v>
      </c>
      <c r="Z125" s="208"/>
      <c r="AA125" s="214">
        <f>AA126+AA147+AA150+AA156</f>
        <v>0</v>
      </c>
      <c r="AR125" s="215" t="s">
        <v>84</v>
      </c>
      <c r="AT125" s="216" t="s">
        <v>75</v>
      </c>
      <c r="AU125" s="216" t="s">
        <v>76</v>
      </c>
      <c r="AY125" s="215" t="s">
        <v>151</v>
      </c>
      <c r="BK125" s="217">
        <f>BK126+BK147+BK150+BK156</f>
        <v>0</v>
      </c>
    </row>
    <row r="126" s="9" customFormat="1" ht="19.92" customHeight="1">
      <c r="B126" s="207"/>
      <c r="C126" s="208"/>
      <c r="D126" s="218" t="s">
        <v>119</v>
      </c>
      <c r="E126" s="218"/>
      <c r="F126" s="218"/>
      <c r="G126" s="218"/>
      <c r="H126" s="218"/>
      <c r="I126" s="218"/>
      <c r="J126" s="218"/>
      <c r="K126" s="218"/>
      <c r="L126" s="218"/>
      <c r="M126" s="218"/>
      <c r="N126" s="219">
        <f>BK126</f>
        <v>0</v>
      </c>
      <c r="O126" s="220"/>
      <c r="P126" s="220"/>
      <c r="Q126" s="220"/>
      <c r="R126" s="211"/>
      <c r="T126" s="212"/>
      <c r="U126" s="208"/>
      <c r="V126" s="208"/>
      <c r="W126" s="213">
        <f>SUM(W127:W146)</f>
        <v>0</v>
      </c>
      <c r="X126" s="208"/>
      <c r="Y126" s="213">
        <f>SUM(Y127:Y146)</f>
        <v>3.8340000000000001</v>
      </c>
      <c r="Z126" s="208"/>
      <c r="AA126" s="214">
        <f>SUM(AA127:AA146)</f>
        <v>0</v>
      </c>
      <c r="AR126" s="215" t="s">
        <v>84</v>
      </c>
      <c r="AT126" s="216" t="s">
        <v>75</v>
      </c>
      <c r="AU126" s="216" t="s">
        <v>84</v>
      </c>
      <c r="AY126" s="215" t="s">
        <v>151</v>
      </c>
      <c r="BK126" s="217">
        <f>SUM(BK127:BK146)</f>
        <v>0</v>
      </c>
    </row>
    <row r="127" s="1" customFormat="1" ht="25.5" customHeight="1">
      <c r="B127" s="48"/>
      <c r="C127" s="221" t="s">
        <v>84</v>
      </c>
      <c r="D127" s="221" t="s">
        <v>153</v>
      </c>
      <c r="E127" s="222" t="s">
        <v>167</v>
      </c>
      <c r="F127" s="223" t="s">
        <v>168</v>
      </c>
      <c r="G127" s="223"/>
      <c r="H127" s="223"/>
      <c r="I127" s="223"/>
      <c r="J127" s="224" t="s">
        <v>169</v>
      </c>
      <c r="K127" s="225">
        <v>0.83199999999999996</v>
      </c>
      <c r="L127" s="226">
        <v>0</v>
      </c>
      <c r="M127" s="227"/>
      <c r="N127" s="228">
        <f>ROUND(L127*K127,2)</f>
        <v>0</v>
      </c>
      <c r="O127" s="228"/>
      <c r="P127" s="228"/>
      <c r="Q127" s="228"/>
      <c r="R127" s="50"/>
      <c r="T127" s="229" t="s">
        <v>22</v>
      </c>
      <c r="U127" s="58" t="s">
        <v>41</v>
      </c>
      <c r="V127" s="49"/>
      <c r="W127" s="230">
        <f>V127*K127</f>
        <v>0</v>
      </c>
      <c r="X127" s="230">
        <v>0</v>
      </c>
      <c r="Y127" s="230">
        <f>X127*K127</f>
        <v>0</v>
      </c>
      <c r="Z127" s="230">
        <v>0</v>
      </c>
      <c r="AA127" s="231">
        <f>Z127*K127</f>
        <v>0</v>
      </c>
      <c r="AR127" s="24" t="s">
        <v>157</v>
      </c>
      <c r="AT127" s="24" t="s">
        <v>153</v>
      </c>
      <c r="AU127" s="24" t="s">
        <v>106</v>
      </c>
      <c r="AY127" s="24" t="s">
        <v>151</v>
      </c>
      <c r="BE127" s="144">
        <f>IF(U127="základní",N127,0)</f>
        <v>0</v>
      </c>
      <c r="BF127" s="144">
        <f>IF(U127="snížená",N127,0)</f>
        <v>0</v>
      </c>
      <c r="BG127" s="144">
        <f>IF(U127="zákl. přenesená",N127,0)</f>
        <v>0</v>
      </c>
      <c r="BH127" s="144">
        <f>IF(U127="sníž. přenesená",N127,0)</f>
        <v>0</v>
      </c>
      <c r="BI127" s="144">
        <f>IF(U127="nulová",N127,0)</f>
        <v>0</v>
      </c>
      <c r="BJ127" s="24" t="s">
        <v>84</v>
      </c>
      <c r="BK127" s="144">
        <f>ROUND(L127*K127,2)</f>
        <v>0</v>
      </c>
      <c r="BL127" s="24" t="s">
        <v>157</v>
      </c>
      <c r="BM127" s="24" t="s">
        <v>506</v>
      </c>
    </row>
    <row r="128" s="10" customFormat="1" ht="16.5" customHeight="1">
      <c r="B128" s="232"/>
      <c r="C128" s="233"/>
      <c r="D128" s="233"/>
      <c r="E128" s="234" t="s">
        <v>22</v>
      </c>
      <c r="F128" s="235" t="s">
        <v>507</v>
      </c>
      <c r="G128" s="236"/>
      <c r="H128" s="236"/>
      <c r="I128" s="236"/>
      <c r="J128" s="233"/>
      <c r="K128" s="237">
        <v>0.83199999999999996</v>
      </c>
      <c r="L128" s="233"/>
      <c r="M128" s="233"/>
      <c r="N128" s="233"/>
      <c r="O128" s="233"/>
      <c r="P128" s="233"/>
      <c r="Q128" s="233"/>
      <c r="R128" s="238"/>
      <c r="T128" s="239"/>
      <c r="U128" s="233"/>
      <c r="V128" s="233"/>
      <c r="W128" s="233"/>
      <c r="X128" s="233"/>
      <c r="Y128" s="233"/>
      <c r="Z128" s="233"/>
      <c r="AA128" s="240"/>
      <c r="AT128" s="241" t="s">
        <v>160</v>
      </c>
      <c r="AU128" s="241" t="s">
        <v>106</v>
      </c>
      <c r="AV128" s="10" t="s">
        <v>106</v>
      </c>
      <c r="AW128" s="10" t="s">
        <v>34</v>
      </c>
      <c r="AX128" s="10" t="s">
        <v>84</v>
      </c>
      <c r="AY128" s="241" t="s">
        <v>151</v>
      </c>
    </row>
    <row r="129" s="1" customFormat="1" ht="25.5" customHeight="1">
      <c r="B129" s="48"/>
      <c r="C129" s="221" t="s">
        <v>106</v>
      </c>
      <c r="D129" s="221" t="s">
        <v>153</v>
      </c>
      <c r="E129" s="222" t="s">
        <v>180</v>
      </c>
      <c r="F129" s="223" t="s">
        <v>181</v>
      </c>
      <c r="G129" s="223"/>
      <c r="H129" s="223"/>
      <c r="I129" s="223"/>
      <c r="J129" s="224" t="s">
        <v>169</v>
      </c>
      <c r="K129" s="225">
        <v>5.2830000000000004</v>
      </c>
      <c r="L129" s="226">
        <v>0</v>
      </c>
      <c r="M129" s="227"/>
      <c r="N129" s="228">
        <f>ROUND(L129*K129,2)</f>
        <v>0</v>
      </c>
      <c r="O129" s="228"/>
      <c r="P129" s="228"/>
      <c r="Q129" s="228"/>
      <c r="R129" s="50"/>
      <c r="T129" s="229" t="s">
        <v>22</v>
      </c>
      <c r="U129" s="58" t="s">
        <v>41</v>
      </c>
      <c r="V129" s="49"/>
      <c r="W129" s="230">
        <f>V129*K129</f>
        <v>0</v>
      </c>
      <c r="X129" s="230">
        <v>0</v>
      </c>
      <c r="Y129" s="230">
        <f>X129*K129</f>
        <v>0</v>
      </c>
      <c r="Z129" s="230">
        <v>0</v>
      </c>
      <c r="AA129" s="231">
        <f>Z129*K129</f>
        <v>0</v>
      </c>
      <c r="AR129" s="24" t="s">
        <v>157</v>
      </c>
      <c r="AT129" s="24" t="s">
        <v>153</v>
      </c>
      <c r="AU129" s="24" t="s">
        <v>106</v>
      </c>
      <c r="AY129" s="24" t="s">
        <v>151</v>
      </c>
      <c r="BE129" s="144">
        <f>IF(U129="základní",N129,0)</f>
        <v>0</v>
      </c>
      <c r="BF129" s="144">
        <f>IF(U129="snížená",N129,0)</f>
        <v>0</v>
      </c>
      <c r="BG129" s="144">
        <f>IF(U129="zákl. přenesená",N129,0)</f>
        <v>0</v>
      </c>
      <c r="BH129" s="144">
        <f>IF(U129="sníž. přenesená",N129,0)</f>
        <v>0</v>
      </c>
      <c r="BI129" s="144">
        <f>IF(U129="nulová",N129,0)</f>
        <v>0</v>
      </c>
      <c r="BJ129" s="24" t="s">
        <v>84</v>
      </c>
      <c r="BK129" s="144">
        <f>ROUND(L129*K129,2)</f>
        <v>0</v>
      </c>
      <c r="BL129" s="24" t="s">
        <v>157</v>
      </c>
      <c r="BM129" s="24" t="s">
        <v>508</v>
      </c>
    </row>
    <row r="130" s="10" customFormat="1" ht="16.5" customHeight="1">
      <c r="B130" s="232"/>
      <c r="C130" s="233"/>
      <c r="D130" s="233"/>
      <c r="E130" s="234" t="s">
        <v>22</v>
      </c>
      <c r="F130" s="235" t="s">
        <v>509</v>
      </c>
      <c r="G130" s="236"/>
      <c r="H130" s="236"/>
      <c r="I130" s="236"/>
      <c r="J130" s="233"/>
      <c r="K130" s="237">
        <v>5.2830000000000004</v>
      </c>
      <c r="L130" s="233"/>
      <c r="M130" s="233"/>
      <c r="N130" s="233"/>
      <c r="O130" s="233"/>
      <c r="P130" s="233"/>
      <c r="Q130" s="233"/>
      <c r="R130" s="238"/>
      <c r="T130" s="239"/>
      <c r="U130" s="233"/>
      <c r="V130" s="233"/>
      <c r="W130" s="233"/>
      <c r="X130" s="233"/>
      <c r="Y130" s="233"/>
      <c r="Z130" s="233"/>
      <c r="AA130" s="240"/>
      <c r="AT130" s="241" t="s">
        <v>160</v>
      </c>
      <c r="AU130" s="241" t="s">
        <v>106</v>
      </c>
      <c r="AV130" s="10" t="s">
        <v>106</v>
      </c>
      <c r="AW130" s="10" t="s">
        <v>34</v>
      </c>
      <c r="AX130" s="10" t="s">
        <v>84</v>
      </c>
      <c r="AY130" s="241" t="s">
        <v>151</v>
      </c>
    </row>
    <row r="131" s="1" customFormat="1" ht="25.5" customHeight="1">
      <c r="B131" s="48"/>
      <c r="C131" s="221" t="s">
        <v>176</v>
      </c>
      <c r="D131" s="221" t="s">
        <v>153</v>
      </c>
      <c r="E131" s="222" t="s">
        <v>228</v>
      </c>
      <c r="F131" s="223" t="s">
        <v>229</v>
      </c>
      <c r="G131" s="223"/>
      <c r="H131" s="223"/>
      <c r="I131" s="223"/>
      <c r="J131" s="224" t="s">
        <v>169</v>
      </c>
      <c r="K131" s="225">
        <v>5.8319999999999999</v>
      </c>
      <c r="L131" s="226">
        <v>0</v>
      </c>
      <c r="M131" s="227"/>
      <c r="N131" s="228">
        <f>ROUND(L131*K131,2)</f>
        <v>0</v>
      </c>
      <c r="O131" s="228"/>
      <c r="P131" s="228"/>
      <c r="Q131" s="228"/>
      <c r="R131" s="50"/>
      <c r="T131" s="229" t="s">
        <v>22</v>
      </c>
      <c r="U131" s="58" t="s">
        <v>41</v>
      </c>
      <c r="V131" s="49"/>
      <c r="W131" s="230">
        <f>V131*K131</f>
        <v>0</v>
      </c>
      <c r="X131" s="230">
        <v>0</v>
      </c>
      <c r="Y131" s="230">
        <f>X131*K131</f>
        <v>0</v>
      </c>
      <c r="Z131" s="230">
        <v>0</v>
      </c>
      <c r="AA131" s="231">
        <f>Z131*K131</f>
        <v>0</v>
      </c>
      <c r="AR131" s="24" t="s">
        <v>157</v>
      </c>
      <c r="AT131" s="24" t="s">
        <v>153</v>
      </c>
      <c r="AU131" s="24" t="s">
        <v>106</v>
      </c>
      <c r="AY131" s="24" t="s">
        <v>151</v>
      </c>
      <c r="BE131" s="144">
        <f>IF(U131="základní",N131,0)</f>
        <v>0</v>
      </c>
      <c r="BF131" s="144">
        <f>IF(U131="snížená",N131,0)</f>
        <v>0</v>
      </c>
      <c r="BG131" s="144">
        <f>IF(U131="zákl. přenesená",N131,0)</f>
        <v>0</v>
      </c>
      <c r="BH131" s="144">
        <f>IF(U131="sníž. přenesená",N131,0)</f>
        <v>0</v>
      </c>
      <c r="BI131" s="144">
        <f>IF(U131="nulová",N131,0)</f>
        <v>0</v>
      </c>
      <c r="BJ131" s="24" t="s">
        <v>84</v>
      </c>
      <c r="BK131" s="144">
        <f>ROUND(L131*K131,2)</f>
        <v>0</v>
      </c>
      <c r="BL131" s="24" t="s">
        <v>157</v>
      </c>
      <c r="BM131" s="24" t="s">
        <v>510</v>
      </c>
    </row>
    <row r="132" s="1" customFormat="1" ht="25.5" customHeight="1">
      <c r="B132" s="48"/>
      <c r="C132" s="221" t="s">
        <v>157</v>
      </c>
      <c r="D132" s="221" t="s">
        <v>153</v>
      </c>
      <c r="E132" s="222" t="s">
        <v>511</v>
      </c>
      <c r="F132" s="223" t="s">
        <v>512</v>
      </c>
      <c r="G132" s="223"/>
      <c r="H132" s="223"/>
      <c r="I132" s="223"/>
      <c r="J132" s="224" t="s">
        <v>169</v>
      </c>
      <c r="K132" s="225">
        <v>0.16300000000000001</v>
      </c>
      <c r="L132" s="226">
        <v>0</v>
      </c>
      <c r="M132" s="227"/>
      <c r="N132" s="228">
        <f>ROUND(L132*K132,2)</f>
        <v>0</v>
      </c>
      <c r="O132" s="228"/>
      <c r="P132" s="228"/>
      <c r="Q132" s="228"/>
      <c r="R132" s="50"/>
      <c r="T132" s="229" t="s">
        <v>22</v>
      </c>
      <c r="U132" s="58" t="s">
        <v>41</v>
      </c>
      <c r="V132" s="49"/>
      <c r="W132" s="230">
        <f>V132*K132</f>
        <v>0</v>
      </c>
      <c r="X132" s="230">
        <v>0</v>
      </c>
      <c r="Y132" s="230">
        <f>X132*K132</f>
        <v>0</v>
      </c>
      <c r="Z132" s="230">
        <v>0</v>
      </c>
      <c r="AA132" s="231">
        <f>Z132*K132</f>
        <v>0</v>
      </c>
      <c r="AR132" s="24" t="s">
        <v>157</v>
      </c>
      <c r="AT132" s="24" t="s">
        <v>153</v>
      </c>
      <c r="AU132" s="24" t="s">
        <v>106</v>
      </c>
      <c r="AY132" s="24" t="s">
        <v>151</v>
      </c>
      <c r="BE132" s="144">
        <f>IF(U132="základní",N132,0)</f>
        <v>0</v>
      </c>
      <c r="BF132" s="144">
        <f>IF(U132="snížená",N132,0)</f>
        <v>0</v>
      </c>
      <c r="BG132" s="144">
        <f>IF(U132="zákl. přenesená",N132,0)</f>
        <v>0</v>
      </c>
      <c r="BH132" s="144">
        <f>IF(U132="sníž. přenesená",N132,0)</f>
        <v>0</v>
      </c>
      <c r="BI132" s="144">
        <f>IF(U132="nulová",N132,0)</f>
        <v>0</v>
      </c>
      <c r="BJ132" s="24" t="s">
        <v>84</v>
      </c>
      <c r="BK132" s="144">
        <f>ROUND(L132*K132,2)</f>
        <v>0</v>
      </c>
      <c r="BL132" s="24" t="s">
        <v>157</v>
      </c>
      <c r="BM132" s="24" t="s">
        <v>513</v>
      </c>
    </row>
    <row r="133" s="10" customFormat="1" ht="16.5" customHeight="1">
      <c r="B133" s="232"/>
      <c r="C133" s="233"/>
      <c r="D133" s="233"/>
      <c r="E133" s="234" t="s">
        <v>22</v>
      </c>
      <c r="F133" s="235" t="s">
        <v>514</v>
      </c>
      <c r="G133" s="236"/>
      <c r="H133" s="236"/>
      <c r="I133" s="236"/>
      <c r="J133" s="233"/>
      <c r="K133" s="237">
        <v>6.1150000000000002</v>
      </c>
      <c r="L133" s="233"/>
      <c r="M133" s="233"/>
      <c r="N133" s="233"/>
      <c r="O133" s="233"/>
      <c r="P133" s="233"/>
      <c r="Q133" s="233"/>
      <c r="R133" s="238"/>
      <c r="T133" s="239"/>
      <c r="U133" s="233"/>
      <c r="V133" s="233"/>
      <c r="W133" s="233"/>
      <c r="X133" s="233"/>
      <c r="Y133" s="233"/>
      <c r="Z133" s="233"/>
      <c r="AA133" s="240"/>
      <c r="AT133" s="241" t="s">
        <v>160</v>
      </c>
      <c r="AU133" s="241" t="s">
        <v>106</v>
      </c>
      <c r="AV133" s="10" t="s">
        <v>106</v>
      </c>
      <c r="AW133" s="10" t="s">
        <v>34</v>
      </c>
      <c r="AX133" s="10" t="s">
        <v>76</v>
      </c>
      <c r="AY133" s="241" t="s">
        <v>151</v>
      </c>
    </row>
    <row r="134" s="10" customFormat="1" ht="16.5" customHeight="1">
      <c r="B134" s="232"/>
      <c r="C134" s="233"/>
      <c r="D134" s="233"/>
      <c r="E134" s="234" t="s">
        <v>22</v>
      </c>
      <c r="F134" s="250" t="s">
        <v>515</v>
      </c>
      <c r="G134" s="233"/>
      <c r="H134" s="233"/>
      <c r="I134" s="233"/>
      <c r="J134" s="233"/>
      <c r="K134" s="237">
        <v>-1.917</v>
      </c>
      <c r="L134" s="233"/>
      <c r="M134" s="233"/>
      <c r="N134" s="233"/>
      <c r="O134" s="233"/>
      <c r="P134" s="233"/>
      <c r="Q134" s="233"/>
      <c r="R134" s="238"/>
      <c r="T134" s="239"/>
      <c r="U134" s="233"/>
      <c r="V134" s="233"/>
      <c r="W134" s="233"/>
      <c r="X134" s="233"/>
      <c r="Y134" s="233"/>
      <c r="Z134" s="233"/>
      <c r="AA134" s="240"/>
      <c r="AT134" s="241" t="s">
        <v>160</v>
      </c>
      <c r="AU134" s="241" t="s">
        <v>106</v>
      </c>
      <c r="AV134" s="10" t="s">
        <v>106</v>
      </c>
      <c r="AW134" s="10" t="s">
        <v>34</v>
      </c>
      <c r="AX134" s="10" t="s">
        <v>76</v>
      </c>
      <c r="AY134" s="241" t="s">
        <v>151</v>
      </c>
    </row>
    <row r="135" s="10" customFormat="1" ht="16.5" customHeight="1">
      <c r="B135" s="232"/>
      <c r="C135" s="233"/>
      <c r="D135" s="233"/>
      <c r="E135" s="234" t="s">
        <v>22</v>
      </c>
      <c r="F135" s="250" t="s">
        <v>516</v>
      </c>
      <c r="G135" s="233"/>
      <c r="H135" s="233"/>
      <c r="I135" s="233"/>
      <c r="J135" s="233"/>
      <c r="K135" s="237">
        <v>-0.41599999999999998</v>
      </c>
      <c r="L135" s="233"/>
      <c r="M135" s="233"/>
      <c r="N135" s="233"/>
      <c r="O135" s="233"/>
      <c r="P135" s="233"/>
      <c r="Q135" s="233"/>
      <c r="R135" s="238"/>
      <c r="T135" s="239"/>
      <c r="U135" s="233"/>
      <c r="V135" s="233"/>
      <c r="W135" s="233"/>
      <c r="X135" s="233"/>
      <c r="Y135" s="233"/>
      <c r="Z135" s="233"/>
      <c r="AA135" s="240"/>
      <c r="AT135" s="241" t="s">
        <v>160</v>
      </c>
      <c r="AU135" s="241" t="s">
        <v>106</v>
      </c>
      <c r="AV135" s="10" t="s">
        <v>106</v>
      </c>
      <c r="AW135" s="10" t="s">
        <v>34</v>
      </c>
      <c r="AX135" s="10" t="s">
        <v>76</v>
      </c>
      <c r="AY135" s="241" t="s">
        <v>151</v>
      </c>
    </row>
    <row r="136" s="10" customFormat="1" ht="16.5" customHeight="1">
      <c r="B136" s="232"/>
      <c r="C136" s="233"/>
      <c r="D136" s="233"/>
      <c r="E136" s="234" t="s">
        <v>22</v>
      </c>
      <c r="F136" s="250" t="s">
        <v>517</v>
      </c>
      <c r="G136" s="233"/>
      <c r="H136" s="233"/>
      <c r="I136" s="233"/>
      <c r="J136" s="233"/>
      <c r="K136" s="237">
        <v>-3.6190000000000002</v>
      </c>
      <c r="L136" s="233"/>
      <c r="M136" s="233"/>
      <c r="N136" s="233"/>
      <c r="O136" s="233"/>
      <c r="P136" s="233"/>
      <c r="Q136" s="233"/>
      <c r="R136" s="238"/>
      <c r="T136" s="239"/>
      <c r="U136" s="233"/>
      <c r="V136" s="233"/>
      <c r="W136" s="233"/>
      <c r="X136" s="233"/>
      <c r="Y136" s="233"/>
      <c r="Z136" s="233"/>
      <c r="AA136" s="240"/>
      <c r="AT136" s="241" t="s">
        <v>160</v>
      </c>
      <c r="AU136" s="241" t="s">
        <v>106</v>
      </c>
      <c r="AV136" s="10" t="s">
        <v>106</v>
      </c>
      <c r="AW136" s="10" t="s">
        <v>34</v>
      </c>
      <c r="AX136" s="10" t="s">
        <v>76</v>
      </c>
      <c r="AY136" s="241" t="s">
        <v>151</v>
      </c>
    </row>
    <row r="137" s="13" customFormat="1" ht="16.5" customHeight="1">
      <c r="B137" s="260"/>
      <c r="C137" s="261"/>
      <c r="D137" s="261"/>
      <c r="E137" s="262" t="s">
        <v>22</v>
      </c>
      <c r="F137" s="263" t="s">
        <v>179</v>
      </c>
      <c r="G137" s="261"/>
      <c r="H137" s="261"/>
      <c r="I137" s="261"/>
      <c r="J137" s="261"/>
      <c r="K137" s="264">
        <v>0.16300000000000001</v>
      </c>
      <c r="L137" s="261"/>
      <c r="M137" s="261"/>
      <c r="N137" s="261"/>
      <c r="O137" s="261"/>
      <c r="P137" s="261"/>
      <c r="Q137" s="261"/>
      <c r="R137" s="265"/>
      <c r="T137" s="266"/>
      <c r="U137" s="261"/>
      <c r="V137" s="261"/>
      <c r="W137" s="261"/>
      <c r="X137" s="261"/>
      <c r="Y137" s="261"/>
      <c r="Z137" s="261"/>
      <c r="AA137" s="267"/>
      <c r="AT137" s="268" t="s">
        <v>160</v>
      </c>
      <c r="AU137" s="268" t="s">
        <v>106</v>
      </c>
      <c r="AV137" s="13" t="s">
        <v>157</v>
      </c>
      <c r="AW137" s="13" t="s">
        <v>34</v>
      </c>
      <c r="AX137" s="13" t="s">
        <v>84</v>
      </c>
      <c r="AY137" s="268" t="s">
        <v>151</v>
      </c>
    </row>
    <row r="138" s="1" customFormat="1" ht="25.5" customHeight="1">
      <c r="B138" s="48"/>
      <c r="C138" s="221" t="s">
        <v>240</v>
      </c>
      <c r="D138" s="221" t="s">
        <v>153</v>
      </c>
      <c r="E138" s="222" t="s">
        <v>254</v>
      </c>
      <c r="F138" s="223" t="s">
        <v>255</v>
      </c>
      <c r="G138" s="223"/>
      <c r="H138" s="223"/>
      <c r="I138" s="223"/>
      <c r="J138" s="224" t="s">
        <v>169</v>
      </c>
      <c r="K138" s="225">
        <v>3.6190000000000002</v>
      </c>
      <c r="L138" s="226">
        <v>0</v>
      </c>
      <c r="M138" s="227"/>
      <c r="N138" s="228">
        <f>ROUND(L138*K138,2)</f>
        <v>0</v>
      </c>
      <c r="O138" s="228"/>
      <c r="P138" s="228"/>
      <c r="Q138" s="228"/>
      <c r="R138" s="50"/>
      <c r="T138" s="229" t="s">
        <v>22</v>
      </c>
      <c r="U138" s="58" t="s">
        <v>41</v>
      </c>
      <c r="V138" s="49"/>
      <c r="W138" s="230">
        <f>V138*K138</f>
        <v>0</v>
      </c>
      <c r="X138" s="230">
        <v>0</v>
      </c>
      <c r="Y138" s="230">
        <f>X138*K138</f>
        <v>0</v>
      </c>
      <c r="Z138" s="230">
        <v>0</v>
      </c>
      <c r="AA138" s="231">
        <f>Z138*K138</f>
        <v>0</v>
      </c>
      <c r="AR138" s="24" t="s">
        <v>157</v>
      </c>
      <c r="AT138" s="24" t="s">
        <v>153</v>
      </c>
      <c r="AU138" s="24" t="s">
        <v>106</v>
      </c>
      <c r="AY138" s="24" t="s">
        <v>151</v>
      </c>
      <c r="BE138" s="144">
        <f>IF(U138="základní",N138,0)</f>
        <v>0</v>
      </c>
      <c r="BF138" s="144">
        <f>IF(U138="snížená",N138,0)</f>
        <v>0</v>
      </c>
      <c r="BG138" s="144">
        <f>IF(U138="zákl. přenesená",N138,0)</f>
        <v>0</v>
      </c>
      <c r="BH138" s="144">
        <f>IF(U138="sníž. přenesená",N138,0)</f>
        <v>0</v>
      </c>
      <c r="BI138" s="144">
        <f>IF(U138="nulová",N138,0)</f>
        <v>0</v>
      </c>
      <c r="BJ138" s="24" t="s">
        <v>84</v>
      </c>
      <c r="BK138" s="144">
        <f>ROUND(L138*K138,2)</f>
        <v>0</v>
      </c>
      <c r="BL138" s="24" t="s">
        <v>157</v>
      </c>
      <c r="BM138" s="24" t="s">
        <v>518</v>
      </c>
    </row>
    <row r="139" s="11" customFormat="1" ht="16.5" customHeight="1">
      <c r="B139" s="242"/>
      <c r="C139" s="243"/>
      <c r="D139" s="243"/>
      <c r="E139" s="244" t="s">
        <v>22</v>
      </c>
      <c r="F139" s="269" t="s">
        <v>519</v>
      </c>
      <c r="G139" s="270"/>
      <c r="H139" s="270"/>
      <c r="I139" s="270"/>
      <c r="J139" s="243"/>
      <c r="K139" s="244" t="s">
        <v>22</v>
      </c>
      <c r="L139" s="243"/>
      <c r="M139" s="243"/>
      <c r="N139" s="243"/>
      <c r="O139" s="243"/>
      <c r="P139" s="243"/>
      <c r="Q139" s="243"/>
      <c r="R139" s="246"/>
      <c r="T139" s="247"/>
      <c r="U139" s="243"/>
      <c r="V139" s="243"/>
      <c r="W139" s="243"/>
      <c r="X139" s="243"/>
      <c r="Y139" s="243"/>
      <c r="Z139" s="243"/>
      <c r="AA139" s="248"/>
      <c r="AT139" s="249" t="s">
        <v>160</v>
      </c>
      <c r="AU139" s="249" t="s">
        <v>106</v>
      </c>
      <c r="AV139" s="11" t="s">
        <v>84</v>
      </c>
      <c r="AW139" s="11" t="s">
        <v>34</v>
      </c>
      <c r="AX139" s="11" t="s">
        <v>76</v>
      </c>
      <c r="AY139" s="249" t="s">
        <v>151</v>
      </c>
    </row>
    <row r="140" s="10" customFormat="1" ht="16.5" customHeight="1">
      <c r="B140" s="232"/>
      <c r="C140" s="233"/>
      <c r="D140" s="233"/>
      <c r="E140" s="234" t="s">
        <v>22</v>
      </c>
      <c r="F140" s="250" t="s">
        <v>520</v>
      </c>
      <c r="G140" s="233"/>
      <c r="H140" s="233"/>
      <c r="I140" s="233"/>
      <c r="J140" s="233"/>
      <c r="K140" s="237">
        <v>3.6190000000000002</v>
      </c>
      <c r="L140" s="233"/>
      <c r="M140" s="233"/>
      <c r="N140" s="233"/>
      <c r="O140" s="233"/>
      <c r="P140" s="233"/>
      <c r="Q140" s="233"/>
      <c r="R140" s="238"/>
      <c r="T140" s="239"/>
      <c r="U140" s="233"/>
      <c r="V140" s="233"/>
      <c r="W140" s="233"/>
      <c r="X140" s="233"/>
      <c r="Y140" s="233"/>
      <c r="Z140" s="233"/>
      <c r="AA140" s="240"/>
      <c r="AT140" s="241" t="s">
        <v>160</v>
      </c>
      <c r="AU140" s="241" t="s">
        <v>106</v>
      </c>
      <c r="AV140" s="10" t="s">
        <v>106</v>
      </c>
      <c r="AW140" s="10" t="s">
        <v>34</v>
      </c>
      <c r="AX140" s="10" t="s">
        <v>84</v>
      </c>
      <c r="AY140" s="241" t="s">
        <v>151</v>
      </c>
    </row>
    <row r="141" s="1" customFormat="1" ht="25.5" customHeight="1">
      <c r="B141" s="48"/>
      <c r="C141" s="221" t="s">
        <v>244</v>
      </c>
      <c r="D141" s="221" t="s">
        <v>153</v>
      </c>
      <c r="E141" s="222" t="s">
        <v>273</v>
      </c>
      <c r="F141" s="223" t="s">
        <v>274</v>
      </c>
      <c r="G141" s="223"/>
      <c r="H141" s="223"/>
      <c r="I141" s="223"/>
      <c r="J141" s="224" t="s">
        <v>169</v>
      </c>
      <c r="K141" s="225">
        <v>1.917</v>
      </c>
      <c r="L141" s="226">
        <v>0</v>
      </c>
      <c r="M141" s="227"/>
      <c r="N141" s="228">
        <f>ROUND(L141*K141,2)</f>
        <v>0</v>
      </c>
      <c r="O141" s="228"/>
      <c r="P141" s="228"/>
      <c r="Q141" s="228"/>
      <c r="R141" s="50"/>
      <c r="T141" s="229" t="s">
        <v>22</v>
      </c>
      <c r="U141" s="58" t="s">
        <v>41</v>
      </c>
      <c r="V141" s="49"/>
      <c r="W141" s="230">
        <f>V141*K141</f>
        <v>0</v>
      </c>
      <c r="X141" s="230">
        <v>0</v>
      </c>
      <c r="Y141" s="230">
        <f>X141*K141</f>
        <v>0</v>
      </c>
      <c r="Z141" s="230">
        <v>0</v>
      </c>
      <c r="AA141" s="231">
        <f>Z141*K141</f>
        <v>0</v>
      </c>
      <c r="AR141" s="24" t="s">
        <v>157</v>
      </c>
      <c r="AT141" s="24" t="s">
        <v>153</v>
      </c>
      <c r="AU141" s="24" t="s">
        <v>106</v>
      </c>
      <c r="AY141" s="24" t="s">
        <v>151</v>
      </c>
      <c r="BE141" s="144">
        <f>IF(U141="základní",N141,0)</f>
        <v>0</v>
      </c>
      <c r="BF141" s="144">
        <f>IF(U141="snížená",N141,0)</f>
        <v>0</v>
      </c>
      <c r="BG141" s="144">
        <f>IF(U141="zákl. přenesená",N141,0)</f>
        <v>0</v>
      </c>
      <c r="BH141" s="144">
        <f>IF(U141="sníž. přenesená",N141,0)</f>
        <v>0</v>
      </c>
      <c r="BI141" s="144">
        <f>IF(U141="nulová",N141,0)</f>
        <v>0</v>
      </c>
      <c r="BJ141" s="24" t="s">
        <v>84</v>
      </c>
      <c r="BK141" s="144">
        <f>ROUND(L141*K141,2)</f>
        <v>0</v>
      </c>
      <c r="BL141" s="24" t="s">
        <v>157</v>
      </c>
      <c r="BM141" s="24" t="s">
        <v>521</v>
      </c>
    </row>
    <row r="142" s="10" customFormat="1" ht="25.5" customHeight="1">
      <c r="B142" s="232"/>
      <c r="C142" s="233"/>
      <c r="D142" s="233"/>
      <c r="E142" s="234" t="s">
        <v>22</v>
      </c>
      <c r="F142" s="235" t="s">
        <v>522</v>
      </c>
      <c r="G142" s="236"/>
      <c r="H142" s="236"/>
      <c r="I142" s="236"/>
      <c r="J142" s="233"/>
      <c r="K142" s="237">
        <v>1.917</v>
      </c>
      <c r="L142" s="233"/>
      <c r="M142" s="233"/>
      <c r="N142" s="233"/>
      <c r="O142" s="233"/>
      <c r="P142" s="233"/>
      <c r="Q142" s="233"/>
      <c r="R142" s="238"/>
      <c r="T142" s="239"/>
      <c r="U142" s="233"/>
      <c r="V142" s="233"/>
      <c r="W142" s="233"/>
      <c r="X142" s="233"/>
      <c r="Y142" s="233"/>
      <c r="Z142" s="233"/>
      <c r="AA142" s="240"/>
      <c r="AT142" s="241" t="s">
        <v>160</v>
      </c>
      <c r="AU142" s="241" t="s">
        <v>106</v>
      </c>
      <c r="AV142" s="10" t="s">
        <v>106</v>
      </c>
      <c r="AW142" s="10" t="s">
        <v>34</v>
      </c>
      <c r="AX142" s="10" t="s">
        <v>84</v>
      </c>
      <c r="AY142" s="241" t="s">
        <v>151</v>
      </c>
    </row>
    <row r="143" s="1" customFormat="1" ht="16.5" customHeight="1">
      <c r="B143" s="48"/>
      <c r="C143" s="271" t="s">
        <v>248</v>
      </c>
      <c r="D143" s="271" t="s">
        <v>263</v>
      </c>
      <c r="E143" s="272" t="s">
        <v>282</v>
      </c>
      <c r="F143" s="273" t="s">
        <v>283</v>
      </c>
      <c r="G143" s="273"/>
      <c r="H143" s="273"/>
      <c r="I143" s="273"/>
      <c r="J143" s="274" t="s">
        <v>251</v>
      </c>
      <c r="K143" s="275">
        <v>3.8340000000000001</v>
      </c>
      <c r="L143" s="276">
        <v>0</v>
      </c>
      <c r="M143" s="277"/>
      <c r="N143" s="278">
        <f>ROUND(L143*K143,2)</f>
        <v>0</v>
      </c>
      <c r="O143" s="228"/>
      <c r="P143" s="228"/>
      <c r="Q143" s="228"/>
      <c r="R143" s="50"/>
      <c r="T143" s="229" t="s">
        <v>22</v>
      </c>
      <c r="U143" s="58" t="s">
        <v>41</v>
      </c>
      <c r="V143" s="49"/>
      <c r="W143" s="230">
        <f>V143*K143</f>
        <v>0</v>
      </c>
      <c r="X143" s="230">
        <v>1</v>
      </c>
      <c r="Y143" s="230">
        <f>X143*K143</f>
        <v>3.8340000000000001</v>
      </c>
      <c r="Z143" s="230">
        <v>0</v>
      </c>
      <c r="AA143" s="231">
        <f>Z143*K143</f>
        <v>0</v>
      </c>
      <c r="AR143" s="24" t="s">
        <v>240</v>
      </c>
      <c r="AT143" s="24" t="s">
        <v>263</v>
      </c>
      <c r="AU143" s="24" t="s">
        <v>106</v>
      </c>
      <c r="AY143" s="24" t="s">
        <v>151</v>
      </c>
      <c r="BE143" s="144">
        <f>IF(U143="základní",N143,0)</f>
        <v>0</v>
      </c>
      <c r="BF143" s="144">
        <f>IF(U143="snížená",N143,0)</f>
        <v>0</v>
      </c>
      <c r="BG143" s="144">
        <f>IF(U143="zákl. přenesená",N143,0)</f>
        <v>0</v>
      </c>
      <c r="BH143" s="144">
        <f>IF(U143="sníž. přenesená",N143,0)</f>
        <v>0</v>
      </c>
      <c r="BI143" s="144">
        <f>IF(U143="nulová",N143,0)</f>
        <v>0</v>
      </c>
      <c r="BJ143" s="24" t="s">
        <v>84</v>
      </c>
      <c r="BK143" s="144">
        <f>ROUND(L143*K143,2)</f>
        <v>0</v>
      </c>
      <c r="BL143" s="24" t="s">
        <v>157</v>
      </c>
      <c r="BM143" s="24" t="s">
        <v>523</v>
      </c>
    </row>
    <row r="144" s="10" customFormat="1" ht="25.5" customHeight="1">
      <c r="B144" s="232"/>
      <c r="C144" s="233"/>
      <c r="D144" s="233"/>
      <c r="E144" s="234" t="s">
        <v>22</v>
      </c>
      <c r="F144" s="235" t="s">
        <v>522</v>
      </c>
      <c r="G144" s="236"/>
      <c r="H144" s="236"/>
      <c r="I144" s="236"/>
      <c r="J144" s="233"/>
      <c r="K144" s="237">
        <v>1.917</v>
      </c>
      <c r="L144" s="233"/>
      <c r="M144" s="233"/>
      <c r="N144" s="233"/>
      <c r="O144" s="233"/>
      <c r="P144" s="233"/>
      <c r="Q144" s="233"/>
      <c r="R144" s="238"/>
      <c r="T144" s="239"/>
      <c r="U144" s="233"/>
      <c r="V144" s="233"/>
      <c r="W144" s="233"/>
      <c r="X144" s="233"/>
      <c r="Y144" s="233"/>
      <c r="Z144" s="233"/>
      <c r="AA144" s="240"/>
      <c r="AT144" s="241" t="s">
        <v>160</v>
      </c>
      <c r="AU144" s="241" t="s">
        <v>106</v>
      </c>
      <c r="AV144" s="10" t="s">
        <v>106</v>
      </c>
      <c r="AW144" s="10" t="s">
        <v>34</v>
      </c>
      <c r="AX144" s="10" t="s">
        <v>84</v>
      </c>
      <c r="AY144" s="241" t="s">
        <v>151</v>
      </c>
    </row>
    <row r="145" s="1" customFormat="1" ht="38.25" customHeight="1">
      <c r="B145" s="48"/>
      <c r="C145" s="221" t="s">
        <v>362</v>
      </c>
      <c r="D145" s="221" t="s">
        <v>153</v>
      </c>
      <c r="E145" s="222" t="s">
        <v>524</v>
      </c>
      <c r="F145" s="223" t="s">
        <v>525</v>
      </c>
      <c r="G145" s="223"/>
      <c r="H145" s="223"/>
      <c r="I145" s="223"/>
      <c r="J145" s="224" t="s">
        <v>156</v>
      </c>
      <c r="K145" s="225">
        <v>1.6299999999999999</v>
      </c>
      <c r="L145" s="226">
        <v>0</v>
      </c>
      <c r="M145" s="227"/>
      <c r="N145" s="228">
        <f>ROUND(L145*K145,2)</f>
        <v>0</v>
      </c>
      <c r="O145" s="228"/>
      <c r="P145" s="228"/>
      <c r="Q145" s="228"/>
      <c r="R145" s="50"/>
      <c r="T145" s="229" t="s">
        <v>22</v>
      </c>
      <c r="U145" s="58" t="s">
        <v>41</v>
      </c>
      <c r="V145" s="49"/>
      <c r="W145" s="230">
        <f>V145*K145</f>
        <v>0</v>
      </c>
      <c r="X145" s="230">
        <v>0</v>
      </c>
      <c r="Y145" s="230">
        <f>X145*K145</f>
        <v>0</v>
      </c>
      <c r="Z145" s="230">
        <v>0</v>
      </c>
      <c r="AA145" s="231">
        <f>Z145*K145</f>
        <v>0</v>
      </c>
      <c r="AR145" s="24" t="s">
        <v>157</v>
      </c>
      <c r="AT145" s="24" t="s">
        <v>153</v>
      </c>
      <c r="AU145" s="24" t="s">
        <v>106</v>
      </c>
      <c r="AY145" s="24" t="s">
        <v>151</v>
      </c>
      <c r="BE145" s="144">
        <f>IF(U145="základní",N145,0)</f>
        <v>0</v>
      </c>
      <c r="BF145" s="144">
        <f>IF(U145="snížená",N145,0)</f>
        <v>0</v>
      </c>
      <c r="BG145" s="144">
        <f>IF(U145="zákl. přenesená",N145,0)</f>
        <v>0</v>
      </c>
      <c r="BH145" s="144">
        <f>IF(U145="sníž. přenesená",N145,0)</f>
        <v>0</v>
      </c>
      <c r="BI145" s="144">
        <f>IF(U145="nulová",N145,0)</f>
        <v>0</v>
      </c>
      <c r="BJ145" s="24" t="s">
        <v>84</v>
      </c>
      <c r="BK145" s="144">
        <f>ROUND(L145*K145,2)</f>
        <v>0</v>
      </c>
      <c r="BL145" s="24" t="s">
        <v>157</v>
      </c>
      <c r="BM145" s="24" t="s">
        <v>526</v>
      </c>
    </row>
    <row r="146" s="10" customFormat="1" ht="16.5" customHeight="1">
      <c r="B146" s="232"/>
      <c r="C146" s="233"/>
      <c r="D146" s="233"/>
      <c r="E146" s="234" t="s">
        <v>22</v>
      </c>
      <c r="F146" s="235" t="s">
        <v>527</v>
      </c>
      <c r="G146" s="236"/>
      <c r="H146" s="236"/>
      <c r="I146" s="236"/>
      <c r="J146" s="233"/>
      <c r="K146" s="237">
        <v>1.6299999999999999</v>
      </c>
      <c r="L146" s="233"/>
      <c r="M146" s="233"/>
      <c r="N146" s="233"/>
      <c r="O146" s="233"/>
      <c r="P146" s="233"/>
      <c r="Q146" s="233"/>
      <c r="R146" s="238"/>
      <c r="T146" s="239"/>
      <c r="U146" s="233"/>
      <c r="V146" s="233"/>
      <c r="W146" s="233"/>
      <c r="X146" s="233"/>
      <c r="Y146" s="233"/>
      <c r="Z146" s="233"/>
      <c r="AA146" s="240"/>
      <c r="AT146" s="241" t="s">
        <v>160</v>
      </c>
      <c r="AU146" s="241" t="s">
        <v>106</v>
      </c>
      <c r="AV146" s="10" t="s">
        <v>106</v>
      </c>
      <c r="AW146" s="10" t="s">
        <v>34</v>
      </c>
      <c r="AX146" s="10" t="s">
        <v>84</v>
      </c>
      <c r="AY146" s="241" t="s">
        <v>151</v>
      </c>
    </row>
    <row r="147" s="9" customFormat="1" ht="29.88" customHeight="1">
      <c r="B147" s="207"/>
      <c r="C147" s="208"/>
      <c r="D147" s="218" t="s">
        <v>120</v>
      </c>
      <c r="E147" s="218"/>
      <c r="F147" s="218"/>
      <c r="G147" s="218"/>
      <c r="H147" s="218"/>
      <c r="I147" s="218"/>
      <c r="J147" s="218"/>
      <c r="K147" s="218"/>
      <c r="L147" s="218"/>
      <c r="M147" s="218"/>
      <c r="N147" s="219">
        <f>BK147</f>
        <v>0</v>
      </c>
      <c r="O147" s="220"/>
      <c r="P147" s="220"/>
      <c r="Q147" s="220"/>
      <c r="R147" s="211"/>
      <c r="T147" s="212"/>
      <c r="U147" s="208"/>
      <c r="V147" s="208"/>
      <c r="W147" s="213">
        <f>SUM(W148:W149)</f>
        <v>0</v>
      </c>
      <c r="X147" s="208"/>
      <c r="Y147" s="213">
        <f>SUM(Y148:Y149)</f>
        <v>0.78656031999999998</v>
      </c>
      <c r="Z147" s="208"/>
      <c r="AA147" s="214">
        <f>SUM(AA148:AA149)</f>
        <v>0</v>
      </c>
      <c r="AR147" s="215" t="s">
        <v>84</v>
      </c>
      <c r="AT147" s="216" t="s">
        <v>75</v>
      </c>
      <c r="AU147" s="216" t="s">
        <v>84</v>
      </c>
      <c r="AY147" s="215" t="s">
        <v>151</v>
      </c>
      <c r="BK147" s="217">
        <f>SUM(BK148:BK149)</f>
        <v>0</v>
      </c>
    </row>
    <row r="148" s="1" customFormat="1" ht="25.5" customHeight="1">
      <c r="B148" s="48"/>
      <c r="C148" s="221" t="s">
        <v>268</v>
      </c>
      <c r="D148" s="221" t="s">
        <v>153</v>
      </c>
      <c r="E148" s="222" t="s">
        <v>315</v>
      </c>
      <c r="F148" s="223" t="s">
        <v>316</v>
      </c>
      <c r="G148" s="223"/>
      <c r="H148" s="223"/>
      <c r="I148" s="223"/>
      <c r="J148" s="224" t="s">
        <v>169</v>
      </c>
      <c r="K148" s="225">
        <v>0.41599999999999998</v>
      </c>
      <c r="L148" s="226">
        <v>0</v>
      </c>
      <c r="M148" s="227"/>
      <c r="N148" s="228">
        <f>ROUND(L148*K148,2)</f>
        <v>0</v>
      </c>
      <c r="O148" s="228"/>
      <c r="P148" s="228"/>
      <c r="Q148" s="228"/>
      <c r="R148" s="50"/>
      <c r="T148" s="229" t="s">
        <v>22</v>
      </c>
      <c r="U148" s="58" t="s">
        <v>41</v>
      </c>
      <c r="V148" s="49"/>
      <c r="W148" s="230">
        <f>V148*K148</f>
        <v>0</v>
      </c>
      <c r="X148" s="230">
        <v>1.8907700000000001</v>
      </c>
      <c r="Y148" s="230">
        <f>X148*K148</f>
        <v>0.78656031999999998</v>
      </c>
      <c r="Z148" s="230">
        <v>0</v>
      </c>
      <c r="AA148" s="231">
        <f>Z148*K148</f>
        <v>0</v>
      </c>
      <c r="AR148" s="24" t="s">
        <v>157</v>
      </c>
      <c r="AT148" s="24" t="s">
        <v>153</v>
      </c>
      <c r="AU148" s="24" t="s">
        <v>106</v>
      </c>
      <c r="AY148" s="24" t="s">
        <v>151</v>
      </c>
      <c r="BE148" s="144">
        <f>IF(U148="základní",N148,0)</f>
        <v>0</v>
      </c>
      <c r="BF148" s="144">
        <f>IF(U148="snížená",N148,0)</f>
        <v>0</v>
      </c>
      <c r="BG148" s="144">
        <f>IF(U148="zákl. přenesená",N148,0)</f>
        <v>0</v>
      </c>
      <c r="BH148" s="144">
        <f>IF(U148="sníž. přenesená",N148,0)</f>
        <v>0</v>
      </c>
      <c r="BI148" s="144">
        <f>IF(U148="nulová",N148,0)</f>
        <v>0</v>
      </c>
      <c r="BJ148" s="24" t="s">
        <v>84</v>
      </c>
      <c r="BK148" s="144">
        <f>ROUND(L148*K148,2)</f>
        <v>0</v>
      </c>
      <c r="BL148" s="24" t="s">
        <v>157</v>
      </c>
      <c r="BM148" s="24" t="s">
        <v>528</v>
      </c>
    </row>
    <row r="149" s="10" customFormat="1" ht="16.5" customHeight="1">
      <c r="B149" s="232"/>
      <c r="C149" s="233"/>
      <c r="D149" s="233"/>
      <c r="E149" s="234" t="s">
        <v>22</v>
      </c>
      <c r="F149" s="235" t="s">
        <v>529</v>
      </c>
      <c r="G149" s="236"/>
      <c r="H149" s="236"/>
      <c r="I149" s="236"/>
      <c r="J149" s="233"/>
      <c r="K149" s="237">
        <v>0.41599999999999998</v>
      </c>
      <c r="L149" s="233"/>
      <c r="M149" s="233"/>
      <c r="N149" s="233"/>
      <c r="O149" s="233"/>
      <c r="P149" s="233"/>
      <c r="Q149" s="233"/>
      <c r="R149" s="238"/>
      <c r="T149" s="239"/>
      <c r="U149" s="233"/>
      <c r="V149" s="233"/>
      <c r="W149" s="233"/>
      <c r="X149" s="233"/>
      <c r="Y149" s="233"/>
      <c r="Z149" s="233"/>
      <c r="AA149" s="240"/>
      <c r="AT149" s="241" t="s">
        <v>160</v>
      </c>
      <c r="AU149" s="241" t="s">
        <v>106</v>
      </c>
      <c r="AV149" s="10" t="s">
        <v>106</v>
      </c>
      <c r="AW149" s="10" t="s">
        <v>34</v>
      </c>
      <c r="AX149" s="10" t="s">
        <v>84</v>
      </c>
      <c r="AY149" s="241" t="s">
        <v>151</v>
      </c>
    </row>
    <row r="150" s="9" customFormat="1" ht="29.88" customHeight="1">
      <c r="B150" s="207"/>
      <c r="C150" s="208"/>
      <c r="D150" s="218" t="s">
        <v>122</v>
      </c>
      <c r="E150" s="218"/>
      <c r="F150" s="218"/>
      <c r="G150" s="218"/>
      <c r="H150" s="218"/>
      <c r="I150" s="218"/>
      <c r="J150" s="218"/>
      <c r="K150" s="218"/>
      <c r="L150" s="218"/>
      <c r="M150" s="218"/>
      <c r="N150" s="219">
        <f>BK150</f>
        <v>0</v>
      </c>
      <c r="O150" s="220"/>
      <c r="P150" s="220"/>
      <c r="Q150" s="220"/>
      <c r="R150" s="211"/>
      <c r="T150" s="212"/>
      <c r="U150" s="208"/>
      <c r="V150" s="208"/>
      <c r="W150" s="213">
        <f>SUM(W151:W155)</f>
        <v>0</v>
      </c>
      <c r="X150" s="208"/>
      <c r="Y150" s="213">
        <f>SUM(Y151:Y155)</f>
        <v>0.022256000000000001</v>
      </c>
      <c r="Z150" s="208"/>
      <c r="AA150" s="214">
        <f>SUM(AA151:AA155)</f>
        <v>0</v>
      </c>
      <c r="AR150" s="215" t="s">
        <v>84</v>
      </c>
      <c r="AT150" s="216" t="s">
        <v>75</v>
      </c>
      <c r="AU150" s="216" t="s">
        <v>84</v>
      </c>
      <c r="AY150" s="215" t="s">
        <v>151</v>
      </c>
      <c r="BK150" s="217">
        <f>SUM(BK151:BK155)</f>
        <v>0</v>
      </c>
    </row>
    <row r="151" s="1" customFormat="1" ht="25.5" customHeight="1">
      <c r="B151" s="48"/>
      <c r="C151" s="221" t="s">
        <v>272</v>
      </c>
      <c r="D151" s="221" t="s">
        <v>153</v>
      </c>
      <c r="E151" s="222" t="s">
        <v>329</v>
      </c>
      <c r="F151" s="223" t="s">
        <v>330</v>
      </c>
      <c r="G151" s="223"/>
      <c r="H151" s="223"/>
      <c r="I151" s="223"/>
      <c r="J151" s="224" t="s">
        <v>331</v>
      </c>
      <c r="K151" s="225">
        <v>2</v>
      </c>
      <c r="L151" s="226">
        <v>0</v>
      </c>
      <c r="M151" s="227"/>
      <c r="N151" s="228">
        <f>ROUND(L151*K151,2)</f>
        <v>0</v>
      </c>
      <c r="O151" s="228"/>
      <c r="P151" s="228"/>
      <c r="Q151" s="228"/>
      <c r="R151" s="50"/>
      <c r="T151" s="229" t="s">
        <v>22</v>
      </c>
      <c r="U151" s="58" t="s">
        <v>41</v>
      </c>
      <c r="V151" s="49"/>
      <c r="W151" s="230">
        <f>V151*K151</f>
        <v>0</v>
      </c>
      <c r="X151" s="230">
        <v>0</v>
      </c>
      <c r="Y151" s="230">
        <f>X151*K151</f>
        <v>0</v>
      </c>
      <c r="Z151" s="230">
        <v>0</v>
      </c>
      <c r="AA151" s="231">
        <f>Z151*K151</f>
        <v>0</v>
      </c>
      <c r="AR151" s="24" t="s">
        <v>157</v>
      </c>
      <c r="AT151" s="24" t="s">
        <v>153</v>
      </c>
      <c r="AU151" s="24" t="s">
        <v>106</v>
      </c>
      <c r="AY151" s="24" t="s">
        <v>151</v>
      </c>
      <c r="BE151" s="144">
        <f>IF(U151="základní",N151,0)</f>
        <v>0</v>
      </c>
      <c r="BF151" s="144">
        <f>IF(U151="snížená",N151,0)</f>
        <v>0</v>
      </c>
      <c r="BG151" s="144">
        <f>IF(U151="zákl. přenesená",N151,0)</f>
        <v>0</v>
      </c>
      <c r="BH151" s="144">
        <f>IF(U151="sníž. přenesená",N151,0)</f>
        <v>0</v>
      </c>
      <c r="BI151" s="144">
        <f>IF(U151="nulová",N151,0)</f>
        <v>0</v>
      </c>
      <c r="BJ151" s="24" t="s">
        <v>84</v>
      </c>
      <c r="BK151" s="144">
        <f>ROUND(L151*K151,2)</f>
        <v>0</v>
      </c>
      <c r="BL151" s="24" t="s">
        <v>157</v>
      </c>
      <c r="BM151" s="24" t="s">
        <v>530</v>
      </c>
    </row>
    <row r="152" s="1" customFormat="1" ht="25.5" customHeight="1">
      <c r="B152" s="48"/>
      <c r="C152" s="221" t="s">
        <v>11</v>
      </c>
      <c r="D152" s="221" t="s">
        <v>153</v>
      </c>
      <c r="E152" s="222" t="s">
        <v>338</v>
      </c>
      <c r="F152" s="223" t="s">
        <v>339</v>
      </c>
      <c r="G152" s="223"/>
      <c r="H152" s="223"/>
      <c r="I152" s="223"/>
      <c r="J152" s="224" t="s">
        <v>331</v>
      </c>
      <c r="K152" s="225">
        <v>2</v>
      </c>
      <c r="L152" s="226">
        <v>0</v>
      </c>
      <c r="M152" s="227"/>
      <c r="N152" s="228">
        <f>ROUND(L152*K152,2)</f>
        <v>0</v>
      </c>
      <c r="O152" s="228"/>
      <c r="P152" s="228"/>
      <c r="Q152" s="228"/>
      <c r="R152" s="50"/>
      <c r="T152" s="229" t="s">
        <v>22</v>
      </c>
      <c r="U152" s="58" t="s">
        <v>41</v>
      </c>
      <c r="V152" s="49"/>
      <c r="W152" s="230">
        <f>V152*K152</f>
        <v>0</v>
      </c>
      <c r="X152" s="230">
        <v>0</v>
      </c>
      <c r="Y152" s="230">
        <f>X152*K152</f>
        <v>0</v>
      </c>
      <c r="Z152" s="230">
        <v>0</v>
      </c>
      <c r="AA152" s="231">
        <f>Z152*K152</f>
        <v>0</v>
      </c>
      <c r="AR152" s="24" t="s">
        <v>157</v>
      </c>
      <c r="AT152" s="24" t="s">
        <v>153</v>
      </c>
      <c r="AU152" s="24" t="s">
        <v>106</v>
      </c>
      <c r="AY152" s="24" t="s">
        <v>151</v>
      </c>
      <c r="BE152" s="144">
        <f>IF(U152="základní",N152,0)</f>
        <v>0</v>
      </c>
      <c r="BF152" s="144">
        <f>IF(U152="snížená",N152,0)</f>
        <v>0</v>
      </c>
      <c r="BG152" s="144">
        <f>IF(U152="zákl. přenesená",N152,0)</f>
        <v>0</v>
      </c>
      <c r="BH152" s="144">
        <f>IF(U152="sníž. přenesená",N152,0)</f>
        <v>0</v>
      </c>
      <c r="BI152" s="144">
        <f>IF(U152="nulová",N152,0)</f>
        <v>0</v>
      </c>
      <c r="BJ152" s="24" t="s">
        <v>84</v>
      </c>
      <c r="BK152" s="144">
        <f>ROUND(L152*K152,2)</f>
        <v>0</v>
      </c>
      <c r="BL152" s="24" t="s">
        <v>157</v>
      </c>
      <c r="BM152" s="24" t="s">
        <v>531</v>
      </c>
    </row>
    <row r="153" s="1" customFormat="1" ht="25.5" customHeight="1">
      <c r="B153" s="48"/>
      <c r="C153" s="221" t="s">
        <v>314</v>
      </c>
      <c r="D153" s="221" t="s">
        <v>153</v>
      </c>
      <c r="E153" s="222" t="s">
        <v>353</v>
      </c>
      <c r="F153" s="223" t="s">
        <v>354</v>
      </c>
      <c r="G153" s="223"/>
      <c r="H153" s="223"/>
      <c r="I153" s="223"/>
      <c r="J153" s="224" t="s">
        <v>201</v>
      </c>
      <c r="K153" s="225">
        <v>5.2000000000000002</v>
      </c>
      <c r="L153" s="226">
        <v>0</v>
      </c>
      <c r="M153" s="227"/>
      <c r="N153" s="228">
        <f>ROUND(L153*K153,2)</f>
        <v>0</v>
      </c>
      <c r="O153" s="228"/>
      <c r="P153" s="228"/>
      <c r="Q153" s="228"/>
      <c r="R153" s="50"/>
      <c r="T153" s="229" t="s">
        <v>22</v>
      </c>
      <c r="U153" s="58" t="s">
        <v>41</v>
      </c>
      <c r="V153" s="49"/>
      <c r="W153" s="230">
        <f>V153*K153</f>
        <v>0</v>
      </c>
      <c r="X153" s="230">
        <v>0.00428</v>
      </c>
      <c r="Y153" s="230">
        <f>X153*K153</f>
        <v>0.022256000000000001</v>
      </c>
      <c r="Z153" s="230">
        <v>0</v>
      </c>
      <c r="AA153" s="231">
        <f>Z153*K153</f>
        <v>0</v>
      </c>
      <c r="AR153" s="24" t="s">
        <v>157</v>
      </c>
      <c r="AT153" s="24" t="s">
        <v>153</v>
      </c>
      <c r="AU153" s="24" t="s">
        <v>106</v>
      </c>
      <c r="AY153" s="24" t="s">
        <v>151</v>
      </c>
      <c r="BE153" s="144">
        <f>IF(U153="základní",N153,0)</f>
        <v>0</v>
      </c>
      <c r="BF153" s="144">
        <f>IF(U153="snížená",N153,0)</f>
        <v>0</v>
      </c>
      <c r="BG153" s="144">
        <f>IF(U153="zákl. přenesená",N153,0)</f>
        <v>0</v>
      </c>
      <c r="BH153" s="144">
        <f>IF(U153="sníž. přenesená",N153,0)</f>
        <v>0</v>
      </c>
      <c r="BI153" s="144">
        <f>IF(U153="nulová",N153,0)</f>
        <v>0</v>
      </c>
      <c r="BJ153" s="24" t="s">
        <v>84</v>
      </c>
      <c r="BK153" s="144">
        <f>ROUND(L153*K153,2)</f>
        <v>0</v>
      </c>
      <c r="BL153" s="24" t="s">
        <v>157</v>
      </c>
      <c r="BM153" s="24" t="s">
        <v>532</v>
      </c>
    </row>
    <row r="154" s="10" customFormat="1" ht="16.5" customHeight="1">
      <c r="B154" s="232"/>
      <c r="C154" s="233"/>
      <c r="D154" s="233"/>
      <c r="E154" s="234" t="s">
        <v>22</v>
      </c>
      <c r="F154" s="235" t="s">
        <v>533</v>
      </c>
      <c r="G154" s="236"/>
      <c r="H154" s="236"/>
      <c r="I154" s="236"/>
      <c r="J154" s="233"/>
      <c r="K154" s="237">
        <v>5.2000000000000002</v>
      </c>
      <c r="L154" s="233"/>
      <c r="M154" s="233"/>
      <c r="N154" s="233"/>
      <c r="O154" s="233"/>
      <c r="P154" s="233"/>
      <c r="Q154" s="233"/>
      <c r="R154" s="238"/>
      <c r="T154" s="239"/>
      <c r="U154" s="233"/>
      <c r="V154" s="233"/>
      <c r="W154" s="233"/>
      <c r="X154" s="233"/>
      <c r="Y154" s="233"/>
      <c r="Z154" s="233"/>
      <c r="AA154" s="240"/>
      <c r="AT154" s="241" t="s">
        <v>160</v>
      </c>
      <c r="AU154" s="241" t="s">
        <v>106</v>
      </c>
      <c r="AV154" s="10" t="s">
        <v>106</v>
      </c>
      <c r="AW154" s="10" t="s">
        <v>34</v>
      </c>
      <c r="AX154" s="10" t="s">
        <v>84</v>
      </c>
      <c r="AY154" s="241" t="s">
        <v>151</v>
      </c>
    </row>
    <row r="155" s="1" customFormat="1" ht="25.5" customHeight="1">
      <c r="B155" s="48"/>
      <c r="C155" s="221" t="s">
        <v>370</v>
      </c>
      <c r="D155" s="221" t="s">
        <v>153</v>
      </c>
      <c r="E155" s="222" t="s">
        <v>390</v>
      </c>
      <c r="F155" s="223" t="s">
        <v>391</v>
      </c>
      <c r="G155" s="223"/>
      <c r="H155" s="223"/>
      <c r="I155" s="223"/>
      <c r="J155" s="224" t="s">
        <v>201</v>
      </c>
      <c r="K155" s="225">
        <v>5.2000000000000002</v>
      </c>
      <c r="L155" s="226">
        <v>0</v>
      </c>
      <c r="M155" s="227"/>
      <c r="N155" s="228">
        <f>ROUND(L155*K155,2)</f>
        <v>0</v>
      </c>
      <c r="O155" s="228"/>
      <c r="P155" s="228"/>
      <c r="Q155" s="228"/>
      <c r="R155" s="50"/>
      <c r="T155" s="229" t="s">
        <v>22</v>
      </c>
      <c r="U155" s="58" t="s">
        <v>41</v>
      </c>
      <c r="V155" s="49"/>
      <c r="W155" s="230">
        <f>V155*K155</f>
        <v>0</v>
      </c>
      <c r="X155" s="230">
        <v>0</v>
      </c>
      <c r="Y155" s="230">
        <f>X155*K155</f>
        <v>0</v>
      </c>
      <c r="Z155" s="230">
        <v>0</v>
      </c>
      <c r="AA155" s="231">
        <f>Z155*K155</f>
        <v>0</v>
      </c>
      <c r="AR155" s="24" t="s">
        <v>157</v>
      </c>
      <c r="AT155" s="24" t="s">
        <v>153</v>
      </c>
      <c r="AU155" s="24" t="s">
        <v>106</v>
      </c>
      <c r="AY155" s="24" t="s">
        <v>151</v>
      </c>
      <c r="BE155" s="144">
        <f>IF(U155="základní",N155,0)</f>
        <v>0</v>
      </c>
      <c r="BF155" s="144">
        <f>IF(U155="snížená",N155,0)</f>
        <v>0</v>
      </c>
      <c r="BG155" s="144">
        <f>IF(U155="zákl. přenesená",N155,0)</f>
        <v>0</v>
      </c>
      <c r="BH155" s="144">
        <f>IF(U155="sníž. přenesená",N155,0)</f>
        <v>0</v>
      </c>
      <c r="BI155" s="144">
        <f>IF(U155="nulová",N155,0)</f>
        <v>0</v>
      </c>
      <c r="BJ155" s="24" t="s">
        <v>84</v>
      </c>
      <c r="BK155" s="144">
        <f>ROUND(L155*K155,2)</f>
        <v>0</v>
      </c>
      <c r="BL155" s="24" t="s">
        <v>157</v>
      </c>
      <c r="BM155" s="24" t="s">
        <v>534</v>
      </c>
    </row>
    <row r="156" s="9" customFormat="1" ht="29.88" customHeight="1">
      <c r="B156" s="207"/>
      <c r="C156" s="208"/>
      <c r="D156" s="218" t="s">
        <v>123</v>
      </c>
      <c r="E156" s="218"/>
      <c r="F156" s="218"/>
      <c r="G156" s="218"/>
      <c r="H156" s="218"/>
      <c r="I156" s="218"/>
      <c r="J156" s="218"/>
      <c r="K156" s="218"/>
      <c r="L156" s="218"/>
      <c r="M156" s="218"/>
      <c r="N156" s="279">
        <f>BK156</f>
        <v>0</v>
      </c>
      <c r="O156" s="280"/>
      <c r="P156" s="280"/>
      <c r="Q156" s="280"/>
      <c r="R156" s="211"/>
      <c r="T156" s="212"/>
      <c r="U156" s="208"/>
      <c r="V156" s="208"/>
      <c r="W156" s="213">
        <f>W157</f>
        <v>0</v>
      </c>
      <c r="X156" s="208"/>
      <c r="Y156" s="213">
        <f>Y157</f>
        <v>0</v>
      </c>
      <c r="Z156" s="208"/>
      <c r="AA156" s="214">
        <f>AA157</f>
        <v>0</v>
      </c>
      <c r="AR156" s="215" t="s">
        <v>84</v>
      </c>
      <c r="AT156" s="216" t="s">
        <v>75</v>
      </c>
      <c r="AU156" s="216" t="s">
        <v>84</v>
      </c>
      <c r="AY156" s="215" t="s">
        <v>151</v>
      </c>
      <c r="BK156" s="217">
        <f>BK157</f>
        <v>0</v>
      </c>
    </row>
    <row r="157" s="1" customFormat="1" ht="25.5" customHeight="1">
      <c r="B157" s="48"/>
      <c r="C157" s="221" t="s">
        <v>535</v>
      </c>
      <c r="D157" s="221" t="s">
        <v>153</v>
      </c>
      <c r="E157" s="222" t="s">
        <v>480</v>
      </c>
      <c r="F157" s="223" t="s">
        <v>481</v>
      </c>
      <c r="G157" s="223"/>
      <c r="H157" s="223"/>
      <c r="I157" s="223"/>
      <c r="J157" s="224" t="s">
        <v>251</v>
      </c>
      <c r="K157" s="225">
        <v>4.6429999999999998</v>
      </c>
      <c r="L157" s="226">
        <v>0</v>
      </c>
      <c r="M157" s="227"/>
      <c r="N157" s="228">
        <f>ROUND(L157*K157,2)</f>
        <v>0</v>
      </c>
      <c r="O157" s="228"/>
      <c r="P157" s="228"/>
      <c r="Q157" s="228"/>
      <c r="R157" s="50"/>
      <c r="T157" s="229" t="s">
        <v>22</v>
      </c>
      <c r="U157" s="58" t="s">
        <v>41</v>
      </c>
      <c r="V157" s="49"/>
      <c r="W157" s="230">
        <f>V157*K157</f>
        <v>0</v>
      </c>
      <c r="X157" s="230">
        <v>0</v>
      </c>
      <c r="Y157" s="230">
        <f>X157*K157</f>
        <v>0</v>
      </c>
      <c r="Z157" s="230">
        <v>0</v>
      </c>
      <c r="AA157" s="231">
        <f>Z157*K157</f>
        <v>0</v>
      </c>
      <c r="AR157" s="24" t="s">
        <v>157</v>
      </c>
      <c r="AT157" s="24" t="s">
        <v>153</v>
      </c>
      <c r="AU157" s="24" t="s">
        <v>106</v>
      </c>
      <c r="AY157" s="24" t="s">
        <v>151</v>
      </c>
      <c r="BE157" s="144">
        <f>IF(U157="základní",N157,0)</f>
        <v>0</v>
      </c>
      <c r="BF157" s="144">
        <f>IF(U157="snížená",N157,0)</f>
        <v>0</v>
      </c>
      <c r="BG157" s="144">
        <f>IF(U157="zákl. přenesená",N157,0)</f>
        <v>0</v>
      </c>
      <c r="BH157" s="144">
        <f>IF(U157="sníž. přenesená",N157,0)</f>
        <v>0</v>
      </c>
      <c r="BI157" s="144">
        <f>IF(U157="nulová",N157,0)</f>
        <v>0</v>
      </c>
      <c r="BJ157" s="24" t="s">
        <v>84</v>
      </c>
      <c r="BK157" s="144">
        <f>ROUND(L157*K157,2)</f>
        <v>0</v>
      </c>
      <c r="BL157" s="24" t="s">
        <v>157</v>
      </c>
      <c r="BM157" s="24" t="s">
        <v>536</v>
      </c>
    </row>
    <row r="158" s="9" customFormat="1" ht="37.44" customHeight="1">
      <c r="B158" s="207"/>
      <c r="C158" s="208"/>
      <c r="D158" s="209" t="s">
        <v>124</v>
      </c>
      <c r="E158" s="209"/>
      <c r="F158" s="209"/>
      <c r="G158" s="209"/>
      <c r="H158" s="209"/>
      <c r="I158" s="209"/>
      <c r="J158" s="209"/>
      <c r="K158" s="209"/>
      <c r="L158" s="209"/>
      <c r="M158" s="209"/>
      <c r="N158" s="281">
        <f>BK158</f>
        <v>0</v>
      </c>
      <c r="O158" s="282"/>
      <c r="P158" s="282"/>
      <c r="Q158" s="282"/>
      <c r="R158" s="211"/>
      <c r="T158" s="212"/>
      <c r="U158" s="208"/>
      <c r="V158" s="208"/>
      <c r="W158" s="213">
        <f>W159</f>
        <v>0</v>
      </c>
      <c r="X158" s="208"/>
      <c r="Y158" s="213">
        <f>Y159</f>
        <v>0</v>
      </c>
      <c r="Z158" s="208"/>
      <c r="AA158" s="214">
        <f>AA159</f>
        <v>0</v>
      </c>
      <c r="AR158" s="215" t="s">
        <v>157</v>
      </c>
      <c r="AT158" s="216" t="s">
        <v>75</v>
      </c>
      <c r="AU158" s="216" t="s">
        <v>76</v>
      </c>
      <c r="AY158" s="215" t="s">
        <v>151</v>
      </c>
      <c r="BK158" s="217">
        <f>BK159</f>
        <v>0</v>
      </c>
    </row>
    <row r="159" s="1" customFormat="1" ht="25.5" customHeight="1">
      <c r="B159" s="48"/>
      <c r="C159" s="221" t="s">
        <v>194</v>
      </c>
      <c r="D159" s="221" t="s">
        <v>153</v>
      </c>
      <c r="E159" s="222" t="s">
        <v>484</v>
      </c>
      <c r="F159" s="223" t="s">
        <v>485</v>
      </c>
      <c r="G159" s="223"/>
      <c r="H159" s="223"/>
      <c r="I159" s="223"/>
      <c r="J159" s="224" t="s">
        <v>486</v>
      </c>
      <c r="K159" s="225">
        <v>1</v>
      </c>
      <c r="L159" s="226">
        <v>0</v>
      </c>
      <c r="M159" s="227"/>
      <c r="N159" s="228">
        <f>ROUND(L159*K159,2)</f>
        <v>0</v>
      </c>
      <c r="O159" s="228"/>
      <c r="P159" s="228"/>
      <c r="Q159" s="228"/>
      <c r="R159" s="50"/>
      <c r="T159" s="229" t="s">
        <v>22</v>
      </c>
      <c r="U159" s="58" t="s">
        <v>41</v>
      </c>
      <c r="V159" s="49"/>
      <c r="W159" s="230">
        <f>V159*K159</f>
        <v>0</v>
      </c>
      <c r="X159" s="230">
        <v>0</v>
      </c>
      <c r="Y159" s="230">
        <f>X159*K159</f>
        <v>0</v>
      </c>
      <c r="Z159" s="230">
        <v>0</v>
      </c>
      <c r="AA159" s="231">
        <f>Z159*K159</f>
        <v>0</v>
      </c>
      <c r="AR159" s="24" t="s">
        <v>487</v>
      </c>
      <c r="AT159" s="24" t="s">
        <v>153</v>
      </c>
      <c r="AU159" s="24" t="s">
        <v>84</v>
      </c>
      <c r="AY159" s="24" t="s">
        <v>151</v>
      </c>
      <c r="BE159" s="144">
        <f>IF(U159="základní",N159,0)</f>
        <v>0</v>
      </c>
      <c r="BF159" s="144">
        <f>IF(U159="snížená",N159,0)</f>
        <v>0</v>
      </c>
      <c r="BG159" s="144">
        <f>IF(U159="zákl. přenesená",N159,0)</f>
        <v>0</v>
      </c>
      <c r="BH159" s="144">
        <f>IF(U159="sníž. přenesená",N159,0)</f>
        <v>0</v>
      </c>
      <c r="BI159" s="144">
        <f>IF(U159="nulová",N159,0)</f>
        <v>0</v>
      </c>
      <c r="BJ159" s="24" t="s">
        <v>84</v>
      </c>
      <c r="BK159" s="144">
        <f>ROUND(L159*K159,2)</f>
        <v>0</v>
      </c>
      <c r="BL159" s="24" t="s">
        <v>487</v>
      </c>
      <c r="BM159" s="24" t="s">
        <v>537</v>
      </c>
    </row>
    <row r="160" s="9" customFormat="1" ht="37.44" customHeight="1">
      <c r="B160" s="207"/>
      <c r="C160" s="208"/>
      <c r="D160" s="209" t="s">
        <v>125</v>
      </c>
      <c r="E160" s="209"/>
      <c r="F160" s="209"/>
      <c r="G160" s="209"/>
      <c r="H160" s="209"/>
      <c r="I160" s="209"/>
      <c r="J160" s="209"/>
      <c r="K160" s="209"/>
      <c r="L160" s="209"/>
      <c r="M160" s="209"/>
      <c r="N160" s="283">
        <f>BK160</f>
        <v>0</v>
      </c>
      <c r="O160" s="284"/>
      <c r="P160" s="284"/>
      <c r="Q160" s="284"/>
      <c r="R160" s="211"/>
      <c r="T160" s="212"/>
      <c r="U160" s="208"/>
      <c r="V160" s="208"/>
      <c r="W160" s="213">
        <f>W161+W164</f>
        <v>0</v>
      </c>
      <c r="X160" s="208"/>
      <c r="Y160" s="213">
        <f>Y161+Y164</f>
        <v>0</v>
      </c>
      <c r="Z160" s="208"/>
      <c r="AA160" s="214">
        <f>AA161+AA164</f>
        <v>0</v>
      </c>
      <c r="AR160" s="215" t="s">
        <v>223</v>
      </c>
      <c r="AT160" s="216" t="s">
        <v>75</v>
      </c>
      <c r="AU160" s="216" t="s">
        <v>76</v>
      </c>
      <c r="AY160" s="215" t="s">
        <v>151</v>
      </c>
      <c r="BK160" s="217">
        <f>BK161+BK164</f>
        <v>0</v>
      </c>
    </row>
    <row r="161" s="9" customFormat="1" ht="19.92" customHeight="1">
      <c r="B161" s="207"/>
      <c r="C161" s="208"/>
      <c r="D161" s="218" t="s">
        <v>126</v>
      </c>
      <c r="E161" s="218"/>
      <c r="F161" s="218"/>
      <c r="G161" s="218"/>
      <c r="H161" s="218"/>
      <c r="I161" s="218"/>
      <c r="J161" s="218"/>
      <c r="K161" s="218"/>
      <c r="L161" s="218"/>
      <c r="M161" s="218"/>
      <c r="N161" s="219">
        <f>BK161</f>
        <v>0</v>
      </c>
      <c r="O161" s="220"/>
      <c r="P161" s="220"/>
      <c r="Q161" s="220"/>
      <c r="R161" s="211"/>
      <c r="T161" s="212"/>
      <c r="U161" s="208"/>
      <c r="V161" s="208"/>
      <c r="W161" s="213">
        <f>SUM(W162:W163)</f>
        <v>0</v>
      </c>
      <c r="X161" s="208"/>
      <c r="Y161" s="213">
        <f>SUM(Y162:Y163)</f>
        <v>0</v>
      </c>
      <c r="Z161" s="208"/>
      <c r="AA161" s="214">
        <f>SUM(AA162:AA163)</f>
        <v>0</v>
      </c>
      <c r="AR161" s="215" t="s">
        <v>223</v>
      </c>
      <c r="AT161" s="216" t="s">
        <v>75</v>
      </c>
      <c r="AU161" s="216" t="s">
        <v>84</v>
      </c>
      <c r="AY161" s="215" t="s">
        <v>151</v>
      </c>
      <c r="BK161" s="217">
        <f>SUM(BK162:BK163)</f>
        <v>0</v>
      </c>
    </row>
    <row r="162" s="1" customFormat="1" ht="16.5" customHeight="1">
      <c r="B162" s="48"/>
      <c r="C162" s="221" t="s">
        <v>538</v>
      </c>
      <c r="D162" s="221" t="s">
        <v>153</v>
      </c>
      <c r="E162" s="222" t="s">
        <v>491</v>
      </c>
      <c r="F162" s="223" t="s">
        <v>492</v>
      </c>
      <c r="G162" s="223"/>
      <c r="H162" s="223"/>
      <c r="I162" s="223"/>
      <c r="J162" s="224" t="s">
        <v>207</v>
      </c>
      <c r="K162" s="225">
        <v>1</v>
      </c>
      <c r="L162" s="226">
        <v>0</v>
      </c>
      <c r="M162" s="227"/>
      <c r="N162" s="228">
        <f>ROUND(L162*K162,2)</f>
        <v>0</v>
      </c>
      <c r="O162" s="228"/>
      <c r="P162" s="228"/>
      <c r="Q162" s="228"/>
      <c r="R162" s="50"/>
      <c r="T162" s="229" t="s">
        <v>22</v>
      </c>
      <c r="U162" s="58" t="s">
        <v>41</v>
      </c>
      <c r="V162" s="49"/>
      <c r="W162" s="230">
        <f>V162*K162</f>
        <v>0</v>
      </c>
      <c r="X162" s="230">
        <v>0</v>
      </c>
      <c r="Y162" s="230">
        <f>X162*K162</f>
        <v>0</v>
      </c>
      <c r="Z162" s="230">
        <v>0</v>
      </c>
      <c r="AA162" s="231">
        <f>Z162*K162</f>
        <v>0</v>
      </c>
      <c r="AR162" s="24" t="s">
        <v>493</v>
      </c>
      <c r="AT162" s="24" t="s">
        <v>153</v>
      </c>
      <c r="AU162" s="24" t="s">
        <v>106</v>
      </c>
      <c r="AY162" s="24" t="s">
        <v>151</v>
      </c>
      <c r="BE162" s="144">
        <f>IF(U162="základní",N162,0)</f>
        <v>0</v>
      </c>
      <c r="BF162" s="144">
        <f>IF(U162="snížená",N162,0)</f>
        <v>0</v>
      </c>
      <c r="BG162" s="144">
        <f>IF(U162="zákl. přenesená",N162,0)</f>
        <v>0</v>
      </c>
      <c r="BH162" s="144">
        <f>IF(U162="sníž. přenesená",N162,0)</f>
        <v>0</v>
      </c>
      <c r="BI162" s="144">
        <f>IF(U162="nulová",N162,0)</f>
        <v>0</v>
      </c>
      <c r="BJ162" s="24" t="s">
        <v>84</v>
      </c>
      <c r="BK162" s="144">
        <f>ROUND(L162*K162,2)</f>
        <v>0</v>
      </c>
      <c r="BL162" s="24" t="s">
        <v>493</v>
      </c>
      <c r="BM162" s="24" t="s">
        <v>539</v>
      </c>
    </row>
    <row r="163" s="1" customFormat="1" ht="16.5" customHeight="1">
      <c r="B163" s="48"/>
      <c r="C163" s="221" t="s">
        <v>540</v>
      </c>
      <c r="D163" s="221" t="s">
        <v>153</v>
      </c>
      <c r="E163" s="222" t="s">
        <v>496</v>
      </c>
      <c r="F163" s="223" t="s">
        <v>497</v>
      </c>
      <c r="G163" s="223"/>
      <c r="H163" s="223"/>
      <c r="I163" s="223"/>
      <c r="J163" s="224" t="s">
        <v>207</v>
      </c>
      <c r="K163" s="225">
        <v>1</v>
      </c>
      <c r="L163" s="226">
        <v>0</v>
      </c>
      <c r="M163" s="227"/>
      <c r="N163" s="228">
        <f>ROUND(L163*K163,2)</f>
        <v>0</v>
      </c>
      <c r="O163" s="228"/>
      <c r="P163" s="228"/>
      <c r="Q163" s="228"/>
      <c r="R163" s="50"/>
      <c r="T163" s="229" t="s">
        <v>22</v>
      </c>
      <c r="U163" s="58" t="s">
        <v>41</v>
      </c>
      <c r="V163" s="49"/>
      <c r="W163" s="230">
        <f>V163*K163</f>
        <v>0</v>
      </c>
      <c r="X163" s="230">
        <v>0</v>
      </c>
      <c r="Y163" s="230">
        <f>X163*K163</f>
        <v>0</v>
      </c>
      <c r="Z163" s="230">
        <v>0</v>
      </c>
      <c r="AA163" s="231">
        <f>Z163*K163</f>
        <v>0</v>
      </c>
      <c r="AR163" s="24" t="s">
        <v>493</v>
      </c>
      <c r="AT163" s="24" t="s">
        <v>153</v>
      </c>
      <c r="AU163" s="24" t="s">
        <v>106</v>
      </c>
      <c r="AY163" s="24" t="s">
        <v>151</v>
      </c>
      <c r="BE163" s="144">
        <f>IF(U163="základní",N163,0)</f>
        <v>0</v>
      </c>
      <c r="BF163" s="144">
        <f>IF(U163="snížená",N163,0)</f>
        <v>0</v>
      </c>
      <c r="BG163" s="144">
        <f>IF(U163="zákl. přenesená",N163,0)</f>
        <v>0</v>
      </c>
      <c r="BH163" s="144">
        <f>IF(U163="sníž. přenesená",N163,0)</f>
        <v>0</v>
      </c>
      <c r="BI163" s="144">
        <f>IF(U163="nulová",N163,0)</f>
        <v>0</v>
      </c>
      <c r="BJ163" s="24" t="s">
        <v>84</v>
      </c>
      <c r="BK163" s="144">
        <f>ROUND(L163*K163,2)</f>
        <v>0</v>
      </c>
      <c r="BL163" s="24" t="s">
        <v>493</v>
      </c>
      <c r="BM163" s="24" t="s">
        <v>541</v>
      </c>
    </row>
    <row r="164" s="9" customFormat="1" ht="29.88" customHeight="1">
      <c r="B164" s="207"/>
      <c r="C164" s="208"/>
      <c r="D164" s="218" t="s">
        <v>127</v>
      </c>
      <c r="E164" s="218"/>
      <c r="F164" s="218"/>
      <c r="G164" s="218"/>
      <c r="H164" s="218"/>
      <c r="I164" s="218"/>
      <c r="J164" s="218"/>
      <c r="K164" s="218"/>
      <c r="L164" s="218"/>
      <c r="M164" s="218"/>
      <c r="N164" s="279">
        <f>BK164</f>
        <v>0</v>
      </c>
      <c r="O164" s="280"/>
      <c r="P164" s="280"/>
      <c r="Q164" s="280"/>
      <c r="R164" s="211"/>
      <c r="T164" s="212"/>
      <c r="U164" s="208"/>
      <c r="V164" s="208"/>
      <c r="W164" s="213">
        <f>W165</f>
        <v>0</v>
      </c>
      <c r="X164" s="208"/>
      <c r="Y164" s="213">
        <f>Y165</f>
        <v>0</v>
      </c>
      <c r="Z164" s="208"/>
      <c r="AA164" s="214">
        <f>AA165</f>
        <v>0</v>
      </c>
      <c r="AR164" s="215" t="s">
        <v>223</v>
      </c>
      <c r="AT164" s="216" t="s">
        <v>75</v>
      </c>
      <c r="AU164" s="216" t="s">
        <v>84</v>
      </c>
      <c r="AY164" s="215" t="s">
        <v>151</v>
      </c>
      <c r="BK164" s="217">
        <f>BK165</f>
        <v>0</v>
      </c>
    </row>
    <row r="165" s="1" customFormat="1" ht="16.5" customHeight="1">
      <c r="B165" s="48"/>
      <c r="C165" s="221" t="s">
        <v>10</v>
      </c>
      <c r="D165" s="221" t="s">
        <v>153</v>
      </c>
      <c r="E165" s="222" t="s">
        <v>500</v>
      </c>
      <c r="F165" s="223" t="s">
        <v>501</v>
      </c>
      <c r="G165" s="223"/>
      <c r="H165" s="223"/>
      <c r="I165" s="223"/>
      <c r="J165" s="224" t="s">
        <v>331</v>
      </c>
      <c r="K165" s="225">
        <v>1</v>
      </c>
      <c r="L165" s="226">
        <v>0</v>
      </c>
      <c r="M165" s="227"/>
      <c r="N165" s="228">
        <f>ROUND(L165*K165,2)</f>
        <v>0</v>
      </c>
      <c r="O165" s="228"/>
      <c r="P165" s="228"/>
      <c r="Q165" s="228"/>
      <c r="R165" s="50"/>
      <c r="T165" s="229" t="s">
        <v>22</v>
      </c>
      <c r="U165" s="58" t="s">
        <v>41</v>
      </c>
      <c r="V165" s="49"/>
      <c r="W165" s="230">
        <f>V165*K165</f>
        <v>0</v>
      </c>
      <c r="X165" s="230">
        <v>0</v>
      </c>
      <c r="Y165" s="230">
        <f>X165*K165</f>
        <v>0</v>
      </c>
      <c r="Z165" s="230">
        <v>0</v>
      </c>
      <c r="AA165" s="231">
        <f>Z165*K165</f>
        <v>0</v>
      </c>
      <c r="AR165" s="24" t="s">
        <v>493</v>
      </c>
      <c r="AT165" s="24" t="s">
        <v>153</v>
      </c>
      <c r="AU165" s="24" t="s">
        <v>106</v>
      </c>
      <c r="AY165" s="24" t="s">
        <v>151</v>
      </c>
      <c r="BE165" s="144">
        <f>IF(U165="základní",N165,0)</f>
        <v>0</v>
      </c>
      <c r="BF165" s="144">
        <f>IF(U165="snížená",N165,0)</f>
        <v>0</v>
      </c>
      <c r="BG165" s="144">
        <f>IF(U165="zákl. přenesená",N165,0)</f>
        <v>0</v>
      </c>
      <c r="BH165" s="144">
        <f>IF(U165="sníž. přenesená",N165,0)</f>
        <v>0</v>
      </c>
      <c r="BI165" s="144">
        <f>IF(U165="nulová",N165,0)</f>
        <v>0</v>
      </c>
      <c r="BJ165" s="24" t="s">
        <v>84</v>
      </c>
      <c r="BK165" s="144">
        <f>ROUND(L165*K165,2)</f>
        <v>0</v>
      </c>
      <c r="BL165" s="24" t="s">
        <v>493</v>
      </c>
      <c r="BM165" s="24" t="s">
        <v>542</v>
      </c>
    </row>
    <row r="166" s="1" customFormat="1" ht="49.92" customHeight="1">
      <c r="B166" s="48"/>
      <c r="C166" s="49"/>
      <c r="D166" s="209" t="s">
        <v>503</v>
      </c>
      <c r="E166" s="49"/>
      <c r="F166" s="49"/>
      <c r="G166" s="49"/>
      <c r="H166" s="49"/>
      <c r="I166" s="49"/>
      <c r="J166" s="49"/>
      <c r="K166" s="49"/>
      <c r="L166" s="49"/>
      <c r="M166" s="49"/>
      <c r="N166" s="283">
        <f>BK166</f>
        <v>0</v>
      </c>
      <c r="O166" s="284"/>
      <c r="P166" s="284"/>
      <c r="Q166" s="284"/>
      <c r="R166" s="50"/>
      <c r="T166" s="195"/>
      <c r="U166" s="74"/>
      <c r="V166" s="74"/>
      <c r="W166" s="74"/>
      <c r="X166" s="74"/>
      <c r="Y166" s="74"/>
      <c r="Z166" s="74"/>
      <c r="AA166" s="76"/>
      <c r="AT166" s="24" t="s">
        <v>75</v>
      </c>
      <c r="AU166" s="24" t="s">
        <v>76</v>
      </c>
      <c r="AY166" s="24" t="s">
        <v>504</v>
      </c>
      <c r="BK166" s="144">
        <v>0</v>
      </c>
    </row>
    <row r="167" s="1" customFormat="1" ht="6.96" customHeight="1">
      <c r="B167" s="77"/>
      <c r="C167" s="78"/>
      <c r="D167" s="78"/>
      <c r="E167" s="78"/>
      <c r="F167" s="78"/>
      <c r="G167" s="78"/>
      <c r="H167" s="78"/>
      <c r="I167" s="78"/>
      <c r="J167" s="78"/>
      <c r="K167" s="78"/>
      <c r="L167" s="78"/>
      <c r="M167" s="78"/>
      <c r="N167" s="78"/>
      <c r="O167" s="78"/>
      <c r="P167" s="78"/>
      <c r="Q167" s="78"/>
      <c r="R167" s="79"/>
    </row>
  </sheetData>
  <sheetProtection sheet="1" formatColumns="0" formatRows="0" objects="1" scenarios="1" spinCount="10" saltValue="tvSGdtQLrFsP/l2ITGqMJNkMHCU2Tc6m7xahg1Nktw48sF8i0FB7GWZPOZUxuBFzXewy2bcg3b3224HtFzn54w==" hashValue="C4wRZ22T6wzv8vF/LXqzYKyLD/GwREZ+NAtdflCxXxHzXo4PSV8UwDazxKN1NnfFGsnV+nS/IjgtC6yQwHE3Wg==" algorithmName="SHA-512" password="CC35"/>
  <mergeCells count="150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N105:Q105"/>
    <mergeCell ref="L107:Q107"/>
    <mergeCell ref="C113:Q113"/>
    <mergeCell ref="F115:P115"/>
    <mergeCell ref="F116:P116"/>
    <mergeCell ref="M118:P118"/>
    <mergeCell ref="M120:Q120"/>
    <mergeCell ref="M121:Q121"/>
    <mergeCell ref="F123:I123"/>
    <mergeCell ref="L123:M123"/>
    <mergeCell ref="N123:Q123"/>
    <mergeCell ref="F127:I127"/>
    <mergeCell ref="L127:M127"/>
    <mergeCell ref="N127:Q127"/>
    <mergeCell ref="F128:I128"/>
    <mergeCell ref="F129:I129"/>
    <mergeCell ref="L129:M129"/>
    <mergeCell ref="N129:Q129"/>
    <mergeCell ref="F130:I130"/>
    <mergeCell ref="F131:I131"/>
    <mergeCell ref="L131:M131"/>
    <mergeCell ref="N131:Q131"/>
    <mergeCell ref="F132:I132"/>
    <mergeCell ref="L132:M132"/>
    <mergeCell ref="N132:Q132"/>
    <mergeCell ref="F133:I133"/>
    <mergeCell ref="F134:I134"/>
    <mergeCell ref="F135:I135"/>
    <mergeCell ref="F136:I136"/>
    <mergeCell ref="F137:I137"/>
    <mergeCell ref="F138:I138"/>
    <mergeCell ref="L138:M138"/>
    <mergeCell ref="N138:Q138"/>
    <mergeCell ref="F139:I139"/>
    <mergeCell ref="F140:I140"/>
    <mergeCell ref="F141:I141"/>
    <mergeCell ref="L141:M141"/>
    <mergeCell ref="N141:Q141"/>
    <mergeCell ref="F142:I142"/>
    <mergeCell ref="F143:I143"/>
    <mergeCell ref="L143:M143"/>
    <mergeCell ref="N143:Q143"/>
    <mergeCell ref="F144:I144"/>
    <mergeCell ref="F145:I145"/>
    <mergeCell ref="L145:M145"/>
    <mergeCell ref="N145:Q145"/>
    <mergeCell ref="F146:I146"/>
    <mergeCell ref="F148:I148"/>
    <mergeCell ref="L148:M148"/>
    <mergeCell ref="N148:Q148"/>
    <mergeCell ref="F149:I149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F155:I155"/>
    <mergeCell ref="L155:M155"/>
    <mergeCell ref="N155:Q155"/>
    <mergeCell ref="F157:I157"/>
    <mergeCell ref="L157:M157"/>
    <mergeCell ref="N157:Q157"/>
    <mergeCell ref="F159:I159"/>
    <mergeCell ref="L159:M159"/>
    <mergeCell ref="N159:Q159"/>
    <mergeCell ref="F162:I162"/>
    <mergeCell ref="L162:M162"/>
    <mergeCell ref="N162:Q162"/>
    <mergeCell ref="F163:I163"/>
    <mergeCell ref="L163:M163"/>
    <mergeCell ref="N163:Q163"/>
    <mergeCell ref="F165:I165"/>
    <mergeCell ref="L165:M165"/>
    <mergeCell ref="N165:Q165"/>
    <mergeCell ref="N124:Q124"/>
    <mergeCell ref="N125:Q125"/>
    <mergeCell ref="N126:Q126"/>
    <mergeCell ref="N147:Q147"/>
    <mergeCell ref="N150:Q150"/>
    <mergeCell ref="N156:Q156"/>
    <mergeCell ref="N158:Q158"/>
    <mergeCell ref="N160:Q160"/>
    <mergeCell ref="N161:Q161"/>
    <mergeCell ref="N164:Q164"/>
    <mergeCell ref="N166:Q166"/>
    <mergeCell ref="H1:K1"/>
    <mergeCell ref="S2:AC2"/>
  </mergeCells>
  <hyperlinks>
    <hyperlink ref="F1:G1" location="C2" display="1) Krycí list rozpočtu"/>
    <hyperlink ref="H1:K1" location="C86" display="2) Rekapitulace rozpočtu"/>
    <hyperlink ref="L1" location="C123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5"/>
      <c r="B1" s="15"/>
      <c r="C1" s="15"/>
      <c r="D1" s="16" t="s">
        <v>1</v>
      </c>
      <c r="E1" s="15"/>
      <c r="F1" s="17" t="s">
        <v>101</v>
      </c>
      <c r="G1" s="17"/>
      <c r="H1" s="156" t="s">
        <v>102</v>
      </c>
      <c r="I1" s="156"/>
      <c r="J1" s="156"/>
      <c r="K1" s="156"/>
      <c r="L1" s="17" t="s">
        <v>103</v>
      </c>
      <c r="M1" s="15"/>
      <c r="N1" s="15"/>
      <c r="O1" s="16" t="s">
        <v>104</v>
      </c>
      <c r="P1" s="15"/>
      <c r="Q1" s="15"/>
      <c r="R1" s="15"/>
      <c r="S1" s="17" t="s">
        <v>105</v>
      </c>
      <c r="T1" s="17"/>
      <c r="U1" s="155"/>
      <c r="V1" s="155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ht="36.96" customHeight="1">
      <c r="C2" s="21" t="s">
        <v>7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S2" s="23" t="s">
        <v>8</v>
      </c>
      <c r="AT2" s="24" t="s">
        <v>91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7"/>
      <c r="AT3" s="24" t="s">
        <v>106</v>
      </c>
    </row>
    <row r="4" ht="36.96" customHeight="1">
      <c r="B4" s="28"/>
      <c r="C4" s="29" t="s">
        <v>107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1"/>
      <c r="T4" s="22" t="s">
        <v>13</v>
      </c>
      <c r="AT4" s="24" t="s">
        <v>6</v>
      </c>
    </row>
    <row r="5" ht="6.96" customHeight="1">
      <c r="B5" s="28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1"/>
    </row>
    <row r="6" ht="25.44" customHeight="1">
      <c r="B6" s="28"/>
      <c r="C6" s="33"/>
      <c r="D6" s="40" t="s">
        <v>19</v>
      </c>
      <c r="E6" s="33"/>
      <c r="F6" s="157" t="str">
        <f>'Rekapitulace stavby'!K6</f>
        <v>Odvodnění komunikace Sylvárov, Dvůr Králové</v>
      </c>
      <c r="G6" s="40"/>
      <c r="H6" s="40"/>
      <c r="I6" s="40"/>
      <c r="J6" s="40"/>
      <c r="K6" s="40"/>
      <c r="L6" s="40"/>
      <c r="M6" s="40"/>
      <c r="N6" s="40"/>
      <c r="O6" s="40"/>
      <c r="P6" s="40"/>
      <c r="Q6" s="33"/>
      <c r="R6" s="31"/>
    </row>
    <row r="7" s="1" customFormat="1" ht="32.88" customHeight="1">
      <c r="B7" s="48"/>
      <c r="C7" s="49"/>
      <c r="D7" s="37" t="s">
        <v>108</v>
      </c>
      <c r="E7" s="49"/>
      <c r="F7" s="38" t="s">
        <v>543</v>
      </c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50"/>
    </row>
    <row r="8" s="1" customFormat="1" ht="14.4" customHeight="1">
      <c r="B8" s="48"/>
      <c r="C8" s="49"/>
      <c r="D8" s="40" t="s">
        <v>21</v>
      </c>
      <c r="E8" s="49"/>
      <c r="F8" s="35" t="s">
        <v>22</v>
      </c>
      <c r="G8" s="49"/>
      <c r="H8" s="49"/>
      <c r="I8" s="49"/>
      <c r="J8" s="49"/>
      <c r="K8" s="49"/>
      <c r="L8" s="49"/>
      <c r="M8" s="40" t="s">
        <v>23</v>
      </c>
      <c r="N8" s="49"/>
      <c r="O8" s="35" t="s">
        <v>22</v>
      </c>
      <c r="P8" s="49"/>
      <c r="Q8" s="49"/>
      <c r="R8" s="50"/>
    </row>
    <row r="9" s="1" customFormat="1" ht="14.4" customHeight="1">
      <c r="B9" s="48"/>
      <c r="C9" s="49"/>
      <c r="D9" s="40" t="s">
        <v>24</v>
      </c>
      <c r="E9" s="49"/>
      <c r="F9" s="35" t="s">
        <v>25</v>
      </c>
      <c r="G9" s="49"/>
      <c r="H9" s="49"/>
      <c r="I9" s="49"/>
      <c r="J9" s="49"/>
      <c r="K9" s="49"/>
      <c r="L9" s="49"/>
      <c r="M9" s="40" t="s">
        <v>26</v>
      </c>
      <c r="N9" s="49"/>
      <c r="O9" s="158" t="str">
        <f>'Rekapitulace stavby'!AN8</f>
        <v>27. 1. 2020</v>
      </c>
      <c r="P9" s="92"/>
      <c r="Q9" s="49"/>
      <c r="R9" s="50"/>
    </row>
    <row r="10" s="1" customFormat="1" ht="10.8" customHeight="1">
      <c r="B10" s="48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50"/>
    </row>
    <row r="11" s="1" customFormat="1" ht="14.4" customHeight="1">
      <c r="B11" s="48"/>
      <c r="C11" s="49"/>
      <c r="D11" s="40" t="s">
        <v>28</v>
      </c>
      <c r="E11" s="49"/>
      <c r="F11" s="49"/>
      <c r="G11" s="49"/>
      <c r="H11" s="49"/>
      <c r="I11" s="49"/>
      <c r="J11" s="49"/>
      <c r="K11" s="49"/>
      <c r="L11" s="49"/>
      <c r="M11" s="40" t="s">
        <v>29</v>
      </c>
      <c r="N11" s="49"/>
      <c r="O11" s="35" t="str">
        <f>IF('Rekapitulace stavby'!AN10="","",'Rekapitulace stavby'!AN10)</f>
        <v/>
      </c>
      <c r="P11" s="35"/>
      <c r="Q11" s="49"/>
      <c r="R11" s="50"/>
    </row>
    <row r="12" s="1" customFormat="1" ht="18" customHeight="1">
      <c r="B12" s="48"/>
      <c r="C12" s="49"/>
      <c r="D12" s="49"/>
      <c r="E12" s="35" t="str">
        <f>IF('Rekapitulace stavby'!E11="","",'Rekapitulace stavby'!E11)</f>
        <v xml:space="preserve"> </v>
      </c>
      <c r="F12" s="49"/>
      <c r="G12" s="49"/>
      <c r="H12" s="49"/>
      <c r="I12" s="49"/>
      <c r="J12" s="49"/>
      <c r="K12" s="49"/>
      <c r="L12" s="49"/>
      <c r="M12" s="40" t="s">
        <v>30</v>
      </c>
      <c r="N12" s="49"/>
      <c r="O12" s="35" t="str">
        <f>IF('Rekapitulace stavby'!AN11="","",'Rekapitulace stavby'!AN11)</f>
        <v/>
      </c>
      <c r="P12" s="35"/>
      <c r="Q12" s="49"/>
      <c r="R12" s="50"/>
    </row>
    <row r="13" s="1" customFormat="1" ht="6.96" customHeight="1">
      <c r="B13" s="48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50"/>
    </row>
    <row r="14" s="1" customFormat="1" ht="14.4" customHeight="1">
      <c r="B14" s="48"/>
      <c r="C14" s="49"/>
      <c r="D14" s="40" t="s">
        <v>31</v>
      </c>
      <c r="E14" s="49"/>
      <c r="F14" s="49"/>
      <c r="G14" s="49"/>
      <c r="H14" s="49"/>
      <c r="I14" s="49"/>
      <c r="J14" s="49"/>
      <c r="K14" s="49"/>
      <c r="L14" s="49"/>
      <c r="M14" s="40" t="s">
        <v>29</v>
      </c>
      <c r="N14" s="49"/>
      <c r="O14" s="41" t="str">
        <f>IF('Rekapitulace stavby'!AN13="","",'Rekapitulace stavby'!AN13)</f>
        <v>Vyplň údaj</v>
      </c>
      <c r="P14" s="35"/>
      <c r="Q14" s="49"/>
      <c r="R14" s="50"/>
    </row>
    <row r="15" s="1" customFormat="1" ht="18" customHeight="1">
      <c r="B15" s="48"/>
      <c r="C15" s="49"/>
      <c r="D15" s="49"/>
      <c r="E15" s="41" t="str">
        <f>IF('Rekapitulace stavby'!E14="","",'Rekapitulace stavby'!E14)</f>
        <v>Vyplň údaj</v>
      </c>
      <c r="F15" s="159"/>
      <c r="G15" s="159"/>
      <c r="H15" s="159"/>
      <c r="I15" s="159"/>
      <c r="J15" s="159"/>
      <c r="K15" s="159"/>
      <c r="L15" s="159"/>
      <c r="M15" s="40" t="s">
        <v>30</v>
      </c>
      <c r="N15" s="49"/>
      <c r="O15" s="41" t="str">
        <f>IF('Rekapitulace stavby'!AN14="","",'Rekapitulace stavby'!AN14)</f>
        <v>Vyplň údaj</v>
      </c>
      <c r="P15" s="35"/>
      <c r="Q15" s="49"/>
      <c r="R15" s="50"/>
    </row>
    <row r="16" s="1" customFormat="1" ht="6.96" customHeight="1">
      <c r="B16" s="48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50"/>
    </row>
    <row r="17" s="1" customFormat="1" ht="14.4" customHeight="1">
      <c r="B17" s="48"/>
      <c r="C17" s="49"/>
      <c r="D17" s="40" t="s">
        <v>33</v>
      </c>
      <c r="E17" s="49"/>
      <c r="F17" s="49"/>
      <c r="G17" s="49"/>
      <c r="H17" s="49"/>
      <c r="I17" s="49"/>
      <c r="J17" s="49"/>
      <c r="K17" s="49"/>
      <c r="L17" s="49"/>
      <c r="M17" s="40" t="s">
        <v>29</v>
      </c>
      <c r="N17" s="49"/>
      <c r="O17" s="35" t="s">
        <v>22</v>
      </c>
      <c r="P17" s="35"/>
      <c r="Q17" s="49"/>
      <c r="R17" s="50"/>
    </row>
    <row r="18" s="1" customFormat="1" ht="18" customHeight="1">
      <c r="B18" s="48"/>
      <c r="C18" s="49"/>
      <c r="D18" s="49"/>
      <c r="E18" s="35" t="s">
        <v>110</v>
      </c>
      <c r="F18" s="49"/>
      <c r="G18" s="49"/>
      <c r="H18" s="49"/>
      <c r="I18" s="49"/>
      <c r="J18" s="49"/>
      <c r="K18" s="49"/>
      <c r="L18" s="49"/>
      <c r="M18" s="40" t="s">
        <v>30</v>
      </c>
      <c r="N18" s="49"/>
      <c r="O18" s="35" t="s">
        <v>22</v>
      </c>
      <c r="P18" s="35"/>
      <c r="Q18" s="49"/>
      <c r="R18" s="50"/>
    </row>
    <row r="19" s="1" customFormat="1" ht="6.96" customHeight="1">
      <c r="B19" s="48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50"/>
    </row>
    <row r="20" s="1" customFormat="1" ht="14.4" customHeight="1">
      <c r="B20" s="48"/>
      <c r="C20" s="49"/>
      <c r="D20" s="40" t="s">
        <v>35</v>
      </c>
      <c r="E20" s="49"/>
      <c r="F20" s="49"/>
      <c r="G20" s="49"/>
      <c r="H20" s="49"/>
      <c r="I20" s="49"/>
      <c r="J20" s="49"/>
      <c r="K20" s="49"/>
      <c r="L20" s="49"/>
      <c r="M20" s="40" t="s">
        <v>29</v>
      </c>
      <c r="N20" s="49"/>
      <c r="O20" s="35" t="s">
        <v>22</v>
      </c>
      <c r="P20" s="35"/>
      <c r="Q20" s="49"/>
      <c r="R20" s="50"/>
    </row>
    <row r="21" s="1" customFormat="1" ht="18" customHeight="1">
      <c r="B21" s="48"/>
      <c r="C21" s="49"/>
      <c r="D21" s="49"/>
      <c r="E21" s="35" t="s">
        <v>111</v>
      </c>
      <c r="F21" s="49"/>
      <c r="G21" s="49"/>
      <c r="H21" s="49"/>
      <c r="I21" s="49"/>
      <c r="J21" s="49"/>
      <c r="K21" s="49"/>
      <c r="L21" s="49"/>
      <c r="M21" s="40" t="s">
        <v>30</v>
      </c>
      <c r="N21" s="49"/>
      <c r="O21" s="35" t="s">
        <v>22</v>
      </c>
      <c r="P21" s="35"/>
      <c r="Q21" s="49"/>
      <c r="R21" s="50"/>
    </row>
    <row r="22" s="1" customFormat="1" ht="6.96" customHeight="1">
      <c r="B22" s="48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50"/>
    </row>
    <row r="23" s="1" customFormat="1" ht="14.4" customHeight="1">
      <c r="B23" s="48"/>
      <c r="C23" s="49"/>
      <c r="D23" s="40" t="s">
        <v>36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50"/>
    </row>
    <row r="24" s="1" customFormat="1" ht="16.5" customHeight="1">
      <c r="B24" s="48"/>
      <c r="C24" s="49"/>
      <c r="D24" s="49"/>
      <c r="E24" s="44" t="s">
        <v>22</v>
      </c>
      <c r="F24" s="44"/>
      <c r="G24" s="44"/>
      <c r="H24" s="44"/>
      <c r="I24" s="44"/>
      <c r="J24" s="44"/>
      <c r="K24" s="44"/>
      <c r="L24" s="44"/>
      <c r="M24" s="49"/>
      <c r="N24" s="49"/>
      <c r="O24" s="49"/>
      <c r="P24" s="49"/>
      <c r="Q24" s="49"/>
      <c r="R24" s="50"/>
    </row>
    <row r="25" s="1" customFormat="1" ht="6.96" customHeight="1"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50"/>
    </row>
    <row r="26" s="1" customFormat="1" ht="6.96" customHeight="1">
      <c r="B26" s="48"/>
      <c r="C26" s="4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49"/>
      <c r="R26" s="50"/>
    </row>
    <row r="27" s="1" customFormat="1" ht="14.4" customHeight="1">
      <c r="B27" s="48"/>
      <c r="C27" s="49"/>
      <c r="D27" s="160" t="s">
        <v>112</v>
      </c>
      <c r="E27" s="49"/>
      <c r="F27" s="49"/>
      <c r="G27" s="49"/>
      <c r="H27" s="49"/>
      <c r="I27" s="49"/>
      <c r="J27" s="49"/>
      <c r="K27" s="49"/>
      <c r="L27" s="49"/>
      <c r="M27" s="47">
        <f>N88</f>
        <v>0</v>
      </c>
      <c r="N27" s="47"/>
      <c r="O27" s="47"/>
      <c r="P27" s="47"/>
      <c r="Q27" s="49"/>
      <c r="R27" s="50"/>
    </row>
    <row r="28" s="1" customFormat="1" ht="14.4" customHeight="1">
      <c r="B28" s="48"/>
      <c r="C28" s="49"/>
      <c r="D28" s="46" t="s">
        <v>95</v>
      </c>
      <c r="E28" s="49"/>
      <c r="F28" s="49"/>
      <c r="G28" s="49"/>
      <c r="H28" s="49"/>
      <c r="I28" s="49"/>
      <c r="J28" s="49"/>
      <c r="K28" s="49"/>
      <c r="L28" s="49"/>
      <c r="M28" s="47">
        <f>N100</f>
        <v>0</v>
      </c>
      <c r="N28" s="47"/>
      <c r="O28" s="47"/>
      <c r="P28" s="47"/>
      <c r="Q28" s="49"/>
      <c r="R28" s="50"/>
    </row>
    <row r="29" s="1" customFormat="1" ht="6.96" customHeight="1"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50"/>
    </row>
    <row r="30" s="1" customFormat="1" ht="25.44" customHeight="1">
      <c r="B30" s="48"/>
      <c r="C30" s="49"/>
      <c r="D30" s="161" t="s">
        <v>39</v>
      </c>
      <c r="E30" s="49"/>
      <c r="F30" s="49"/>
      <c r="G30" s="49"/>
      <c r="H30" s="49"/>
      <c r="I30" s="49"/>
      <c r="J30" s="49"/>
      <c r="K30" s="49"/>
      <c r="L30" s="49"/>
      <c r="M30" s="162">
        <f>ROUND(M27+M28,2)</f>
        <v>0</v>
      </c>
      <c r="N30" s="49"/>
      <c r="O30" s="49"/>
      <c r="P30" s="49"/>
      <c r="Q30" s="49"/>
      <c r="R30" s="50"/>
    </row>
    <row r="31" s="1" customFormat="1" ht="6.96" customHeight="1">
      <c r="B31" s="48"/>
      <c r="C31" s="4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49"/>
      <c r="R31" s="50"/>
    </row>
    <row r="32" s="1" customFormat="1" ht="14.4" customHeight="1">
      <c r="B32" s="48"/>
      <c r="C32" s="49"/>
      <c r="D32" s="56" t="s">
        <v>40</v>
      </c>
      <c r="E32" s="56" t="s">
        <v>41</v>
      </c>
      <c r="F32" s="57">
        <v>0.20999999999999999</v>
      </c>
      <c r="G32" s="163" t="s">
        <v>42</v>
      </c>
      <c r="H32" s="164">
        <f>(SUM(BE100:BE107)+SUM(BE125:BE193))</f>
        <v>0</v>
      </c>
      <c r="I32" s="49"/>
      <c r="J32" s="49"/>
      <c r="K32" s="49"/>
      <c r="L32" s="49"/>
      <c r="M32" s="164">
        <f>ROUND((SUM(BE100:BE107)+SUM(BE125:BE193)), 2)*F32</f>
        <v>0</v>
      </c>
      <c r="N32" s="49"/>
      <c r="O32" s="49"/>
      <c r="P32" s="49"/>
      <c r="Q32" s="49"/>
      <c r="R32" s="50"/>
    </row>
    <row r="33" s="1" customFormat="1" ht="14.4" customHeight="1">
      <c r="B33" s="48"/>
      <c r="C33" s="49"/>
      <c r="D33" s="49"/>
      <c r="E33" s="56" t="s">
        <v>43</v>
      </c>
      <c r="F33" s="57">
        <v>0.14999999999999999</v>
      </c>
      <c r="G33" s="163" t="s">
        <v>42</v>
      </c>
      <c r="H33" s="164">
        <f>(SUM(BF100:BF107)+SUM(BF125:BF193))</f>
        <v>0</v>
      </c>
      <c r="I33" s="49"/>
      <c r="J33" s="49"/>
      <c r="K33" s="49"/>
      <c r="L33" s="49"/>
      <c r="M33" s="164">
        <f>ROUND((SUM(BF100:BF107)+SUM(BF125:BF193)), 2)*F33</f>
        <v>0</v>
      </c>
      <c r="N33" s="49"/>
      <c r="O33" s="49"/>
      <c r="P33" s="49"/>
      <c r="Q33" s="49"/>
      <c r="R33" s="50"/>
    </row>
    <row r="34" hidden="1" s="1" customFormat="1" ht="14.4" customHeight="1">
      <c r="B34" s="48"/>
      <c r="C34" s="49"/>
      <c r="D34" s="49"/>
      <c r="E34" s="56" t="s">
        <v>44</v>
      </c>
      <c r="F34" s="57">
        <v>0.20999999999999999</v>
      </c>
      <c r="G34" s="163" t="s">
        <v>42</v>
      </c>
      <c r="H34" s="164">
        <f>(SUM(BG100:BG107)+SUM(BG125:BG193))</f>
        <v>0</v>
      </c>
      <c r="I34" s="49"/>
      <c r="J34" s="49"/>
      <c r="K34" s="49"/>
      <c r="L34" s="49"/>
      <c r="M34" s="164">
        <v>0</v>
      </c>
      <c r="N34" s="49"/>
      <c r="O34" s="49"/>
      <c r="P34" s="49"/>
      <c r="Q34" s="49"/>
      <c r="R34" s="50"/>
    </row>
    <row r="35" hidden="1" s="1" customFormat="1" ht="14.4" customHeight="1">
      <c r="B35" s="48"/>
      <c r="C35" s="49"/>
      <c r="D35" s="49"/>
      <c r="E35" s="56" t="s">
        <v>45</v>
      </c>
      <c r="F35" s="57">
        <v>0.14999999999999999</v>
      </c>
      <c r="G35" s="163" t="s">
        <v>42</v>
      </c>
      <c r="H35" s="164">
        <f>(SUM(BH100:BH107)+SUM(BH125:BH193))</f>
        <v>0</v>
      </c>
      <c r="I35" s="49"/>
      <c r="J35" s="49"/>
      <c r="K35" s="49"/>
      <c r="L35" s="49"/>
      <c r="M35" s="164">
        <v>0</v>
      </c>
      <c r="N35" s="49"/>
      <c r="O35" s="49"/>
      <c r="P35" s="49"/>
      <c r="Q35" s="49"/>
      <c r="R35" s="50"/>
    </row>
    <row r="36" hidden="1" s="1" customFormat="1" ht="14.4" customHeight="1">
      <c r="B36" s="48"/>
      <c r="C36" s="49"/>
      <c r="D36" s="49"/>
      <c r="E36" s="56" t="s">
        <v>46</v>
      </c>
      <c r="F36" s="57">
        <v>0</v>
      </c>
      <c r="G36" s="163" t="s">
        <v>42</v>
      </c>
      <c r="H36" s="164">
        <f>(SUM(BI100:BI107)+SUM(BI125:BI193))</f>
        <v>0</v>
      </c>
      <c r="I36" s="49"/>
      <c r="J36" s="49"/>
      <c r="K36" s="49"/>
      <c r="L36" s="49"/>
      <c r="M36" s="164">
        <v>0</v>
      </c>
      <c r="N36" s="49"/>
      <c r="O36" s="49"/>
      <c r="P36" s="49"/>
      <c r="Q36" s="49"/>
      <c r="R36" s="50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50"/>
    </row>
    <row r="38" s="1" customFormat="1" ht="25.44" customHeight="1">
      <c r="B38" s="48"/>
      <c r="C38" s="153"/>
      <c r="D38" s="165" t="s">
        <v>47</v>
      </c>
      <c r="E38" s="105"/>
      <c r="F38" s="105"/>
      <c r="G38" s="166" t="s">
        <v>48</v>
      </c>
      <c r="H38" s="167" t="s">
        <v>49</v>
      </c>
      <c r="I38" s="105"/>
      <c r="J38" s="105"/>
      <c r="K38" s="105"/>
      <c r="L38" s="168">
        <f>SUM(M30:M36)</f>
        <v>0</v>
      </c>
      <c r="M38" s="168"/>
      <c r="N38" s="168"/>
      <c r="O38" s="168"/>
      <c r="P38" s="169"/>
      <c r="Q38" s="153"/>
      <c r="R38" s="50"/>
    </row>
    <row r="39" s="1" customFormat="1" ht="14.4" customHeight="1"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50"/>
    </row>
    <row r="40" s="1" customFormat="1" ht="14.4" customHeight="1"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50"/>
    </row>
    <row r="41">
      <c r="B41" s="28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1"/>
    </row>
    <row r="42">
      <c r="B42" s="2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1"/>
    </row>
    <row r="43">
      <c r="B43" s="28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1"/>
    </row>
    <row r="44">
      <c r="B44" s="28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1"/>
    </row>
    <row r="45">
      <c r="B45" s="28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1"/>
    </row>
    <row r="46">
      <c r="B46" s="28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1"/>
    </row>
    <row r="47">
      <c r="B47" s="28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1"/>
    </row>
    <row r="48">
      <c r="B48" s="28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1"/>
    </row>
    <row r="49">
      <c r="B49" s="28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1"/>
    </row>
    <row r="50" s="1" customFormat="1">
      <c r="B50" s="48"/>
      <c r="C50" s="49"/>
      <c r="D50" s="68" t="s">
        <v>50</v>
      </c>
      <c r="E50" s="69"/>
      <c r="F50" s="69"/>
      <c r="G50" s="69"/>
      <c r="H50" s="70"/>
      <c r="I50" s="49"/>
      <c r="J50" s="68" t="s">
        <v>51</v>
      </c>
      <c r="K50" s="69"/>
      <c r="L50" s="69"/>
      <c r="M50" s="69"/>
      <c r="N50" s="69"/>
      <c r="O50" s="69"/>
      <c r="P50" s="70"/>
      <c r="Q50" s="49"/>
      <c r="R50" s="50"/>
    </row>
    <row r="51">
      <c r="B51" s="28"/>
      <c r="C51" s="33"/>
      <c r="D51" s="71"/>
      <c r="E51" s="33"/>
      <c r="F51" s="33"/>
      <c r="G51" s="33"/>
      <c r="H51" s="72"/>
      <c r="I51" s="33"/>
      <c r="J51" s="71"/>
      <c r="K51" s="33"/>
      <c r="L51" s="33"/>
      <c r="M51" s="33"/>
      <c r="N51" s="33"/>
      <c r="O51" s="33"/>
      <c r="P51" s="72"/>
      <c r="Q51" s="33"/>
      <c r="R51" s="31"/>
    </row>
    <row r="52">
      <c r="B52" s="28"/>
      <c r="C52" s="33"/>
      <c r="D52" s="71"/>
      <c r="E52" s="33"/>
      <c r="F52" s="33"/>
      <c r="G52" s="33"/>
      <c r="H52" s="72"/>
      <c r="I52" s="33"/>
      <c r="J52" s="71"/>
      <c r="K52" s="33"/>
      <c r="L52" s="33"/>
      <c r="M52" s="33"/>
      <c r="N52" s="33"/>
      <c r="O52" s="33"/>
      <c r="P52" s="72"/>
      <c r="Q52" s="33"/>
      <c r="R52" s="31"/>
    </row>
    <row r="53">
      <c r="B53" s="28"/>
      <c r="C53" s="33"/>
      <c r="D53" s="71"/>
      <c r="E53" s="33"/>
      <c r="F53" s="33"/>
      <c r="G53" s="33"/>
      <c r="H53" s="72"/>
      <c r="I53" s="33"/>
      <c r="J53" s="71"/>
      <c r="K53" s="33"/>
      <c r="L53" s="33"/>
      <c r="M53" s="33"/>
      <c r="N53" s="33"/>
      <c r="O53" s="33"/>
      <c r="P53" s="72"/>
      <c r="Q53" s="33"/>
      <c r="R53" s="31"/>
    </row>
    <row r="54">
      <c r="B54" s="28"/>
      <c r="C54" s="33"/>
      <c r="D54" s="71"/>
      <c r="E54" s="33"/>
      <c r="F54" s="33"/>
      <c r="G54" s="33"/>
      <c r="H54" s="72"/>
      <c r="I54" s="33"/>
      <c r="J54" s="71"/>
      <c r="K54" s="33"/>
      <c r="L54" s="33"/>
      <c r="M54" s="33"/>
      <c r="N54" s="33"/>
      <c r="O54" s="33"/>
      <c r="P54" s="72"/>
      <c r="Q54" s="33"/>
      <c r="R54" s="31"/>
    </row>
    <row r="55">
      <c r="B55" s="28"/>
      <c r="C55" s="33"/>
      <c r="D55" s="71"/>
      <c r="E55" s="33"/>
      <c r="F55" s="33"/>
      <c r="G55" s="33"/>
      <c r="H55" s="72"/>
      <c r="I55" s="33"/>
      <c r="J55" s="71"/>
      <c r="K55" s="33"/>
      <c r="L55" s="33"/>
      <c r="M55" s="33"/>
      <c r="N55" s="33"/>
      <c r="O55" s="33"/>
      <c r="P55" s="72"/>
      <c r="Q55" s="33"/>
      <c r="R55" s="31"/>
    </row>
    <row r="56">
      <c r="B56" s="28"/>
      <c r="C56" s="33"/>
      <c r="D56" s="71"/>
      <c r="E56" s="33"/>
      <c r="F56" s="33"/>
      <c r="G56" s="33"/>
      <c r="H56" s="72"/>
      <c r="I56" s="33"/>
      <c r="J56" s="71"/>
      <c r="K56" s="33"/>
      <c r="L56" s="33"/>
      <c r="M56" s="33"/>
      <c r="N56" s="33"/>
      <c r="O56" s="33"/>
      <c r="P56" s="72"/>
      <c r="Q56" s="33"/>
      <c r="R56" s="31"/>
    </row>
    <row r="57">
      <c r="B57" s="28"/>
      <c r="C57" s="33"/>
      <c r="D57" s="71"/>
      <c r="E57" s="33"/>
      <c r="F57" s="33"/>
      <c r="G57" s="33"/>
      <c r="H57" s="72"/>
      <c r="I57" s="33"/>
      <c r="J57" s="71"/>
      <c r="K57" s="33"/>
      <c r="L57" s="33"/>
      <c r="M57" s="33"/>
      <c r="N57" s="33"/>
      <c r="O57" s="33"/>
      <c r="P57" s="72"/>
      <c r="Q57" s="33"/>
      <c r="R57" s="31"/>
    </row>
    <row r="58">
      <c r="B58" s="28"/>
      <c r="C58" s="33"/>
      <c r="D58" s="71"/>
      <c r="E58" s="33"/>
      <c r="F58" s="33"/>
      <c r="G58" s="33"/>
      <c r="H58" s="72"/>
      <c r="I58" s="33"/>
      <c r="J58" s="71"/>
      <c r="K58" s="33"/>
      <c r="L58" s="33"/>
      <c r="M58" s="33"/>
      <c r="N58" s="33"/>
      <c r="O58" s="33"/>
      <c r="P58" s="72"/>
      <c r="Q58" s="33"/>
      <c r="R58" s="31"/>
    </row>
    <row r="59" s="1" customFormat="1">
      <c r="B59" s="48"/>
      <c r="C59" s="49"/>
      <c r="D59" s="73" t="s">
        <v>52</v>
      </c>
      <c r="E59" s="74"/>
      <c r="F59" s="74"/>
      <c r="G59" s="75" t="s">
        <v>53</v>
      </c>
      <c r="H59" s="76"/>
      <c r="I59" s="49"/>
      <c r="J59" s="73" t="s">
        <v>52</v>
      </c>
      <c r="K59" s="74"/>
      <c r="L59" s="74"/>
      <c r="M59" s="74"/>
      <c r="N59" s="75" t="s">
        <v>53</v>
      </c>
      <c r="O59" s="74"/>
      <c r="P59" s="76"/>
      <c r="Q59" s="49"/>
      <c r="R59" s="50"/>
    </row>
    <row r="60">
      <c r="B60" s="28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1"/>
    </row>
    <row r="61" s="1" customFormat="1">
      <c r="B61" s="48"/>
      <c r="C61" s="49"/>
      <c r="D61" s="68" t="s">
        <v>54</v>
      </c>
      <c r="E61" s="69"/>
      <c r="F61" s="69"/>
      <c r="G61" s="69"/>
      <c r="H61" s="70"/>
      <c r="I61" s="49"/>
      <c r="J61" s="68" t="s">
        <v>55</v>
      </c>
      <c r="K61" s="69"/>
      <c r="L61" s="69"/>
      <c r="M61" s="69"/>
      <c r="N61" s="69"/>
      <c r="O61" s="69"/>
      <c r="P61" s="70"/>
      <c r="Q61" s="49"/>
      <c r="R61" s="50"/>
    </row>
    <row r="62">
      <c r="B62" s="28"/>
      <c r="C62" s="33"/>
      <c r="D62" s="71"/>
      <c r="E62" s="33"/>
      <c r="F62" s="33"/>
      <c r="G62" s="33"/>
      <c r="H62" s="72"/>
      <c r="I62" s="33"/>
      <c r="J62" s="71"/>
      <c r="K62" s="33"/>
      <c r="L62" s="33"/>
      <c r="M62" s="33"/>
      <c r="N62" s="33"/>
      <c r="O62" s="33"/>
      <c r="P62" s="72"/>
      <c r="Q62" s="33"/>
      <c r="R62" s="31"/>
    </row>
    <row r="63">
      <c r="B63" s="28"/>
      <c r="C63" s="33"/>
      <c r="D63" s="71"/>
      <c r="E63" s="33"/>
      <c r="F63" s="33"/>
      <c r="G63" s="33"/>
      <c r="H63" s="72"/>
      <c r="I63" s="33"/>
      <c r="J63" s="71"/>
      <c r="K63" s="33"/>
      <c r="L63" s="33"/>
      <c r="M63" s="33"/>
      <c r="N63" s="33"/>
      <c r="O63" s="33"/>
      <c r="P63" s="72"/>
      <c r="Q63" s="33"/>
      <c r="R63" s="31"/>
    </row>
    <row r="64">
      <c r="B64" s="28"/>
      <c r="C64" s="33"/>
      <c r="D64" s="71"/>
      <c r="E64" s="33"/>
      <c r="F64" s="33"/>
      <c r="G64" s="33"/>
      <c r="H64" s="72"/>
      <c r="I64" s="33"/>
      <c r="J64" s="71"/>
      <c r="K64" s="33"/>
      <c r="L64" s="33"/>
      <c r="M64" s="33"/>
      <c r="N64" s="33"/>
      <c r="O64" s="33"/>
      <c r="P64" s="72"/>
      <c r="Q64" s="33"/>
      <c r="R64" s="31"/>
    </row>
    <row r="65">
      <c r="B65" s="28"/>
      <c r="C65" s="33"/>
      <c r="D65" s="71"/>
      <c r="E65" s="33"/>
      <c r="F65" s="33"/>
      <c r="G65" s="33"/>
      <c r="H65" s="72"/>
      <c r="I65" s="33"/>
      <c r="J65" s="71"/>
      <c r="K65" s="33"/>
      <c r="L65" s="33"/>
      <c r="M65" s="33"/>
      <c r="N65" s="33"/>
      <c r="O65" s="33"/>
      <c r="P65" s="72"/>
      <c r="Q65" s="33"/>
      <c r="R65" s="31"/>
    </row>
    <row r="66">
      <c r="B66" s="28"/>
      <c r="C66" s="33"/>
      <c r="D66" s="71"/>
      <c r="E66" s="33"/>
      <c r="F66" s="33"/>
      <c r="G66" s="33"/>
      <c r="H66" s="72"/>
      <c r="I66" s="33"/>
      <c r="J66" s="71"/>
      <c r="K66" s="33"/>
      <c r="L66" s="33"/>
      <c r="M66" s="33"/>
      <c r="N66" s="33"/>
      <c r="O66" s="33"/>
      <c r="P66" s="72"/>
      <c r="Q66" s="33"/>
      <c r="R66" s="31"/>
    </row>
    <row r="67">
      <c r="B67" s="28"/>
      <c r="C67" s="33"/>
      <c r="D67" s="71"/>
      <c r="E67" s="33"/>
      <c r="F67" s="33"/>
      <c r="G67" s="33"/>
      <c r="H67" s="72"/>
      <c r="I67" s="33"/>
      <c r="J67" s="71"/>
      <c r="K67" s="33"/>
      <c r="L67" s="33"/>
      <c r="M67" s="33"/>
      <c r="N67" s="33"/>
      <c r="O67" s="33"/>
      <c r="P67" s="72"/>
      <c r="Q67" s="33"/>
      <c r="R67" s="31"/>
    </row>
    <row r="68">
      <c r="B68" s="28"/>
      <c r="C68" s="33"/>
      <c r="D68" s="71"/>
      <c r="E68" s="33"/>
      <c r="F68" s="33"/>
      <c r="G68" s="33"/>
      <c r="H68" s="72"/>
      <c r="I68" s="33"/>
      <c r="J68" s="71"/>
      <c r="K68" s="33"/>
      <c r="L68" s="33"/>
      <c r="M68" s="33"/>
      <c r="N68" s="33"/>
      <c r="O68" s="33"/>
      <c r="P68" s="72"/>
      <c r="Q68" s="33"/>
      <c r="R68" s="31"/>
    </row>
    <row r="69">
      <c r="B69" s="28"/>
      <c r="C69" s="33"/>
      <c r="D69" s="71"/>
      <c r="E69" s="33"/>
      <c r="F69" s="33"/>
      <c r="G69" s="33"/>
      <c r="H69" s="72"/>
      <c r="I69" s="33"/>
      <c r="J69" s="71"/>
      <c r="K69" s="33"/>
      <c r="L69" s="33"/>
      <c r="M69" s="33"/>
      <c r="N69" s="33"/>
      <c r="O69" s="33"/>
      <c r="P69" s="72"/>
      <c r="Q69" s="33"/>
      <c r="R69" s="31"/>
    </row>
    <row r="70" s="1" customFormat="1">
      <c r="B70" s="48"/>
      <c r="C70" s="49"/>
      <c r="D70" s="73" t="s">
        <v>52</v>
      </c>
      <c r="E70" s="74"/>
      <c r="F70" s="74"/>
      <c r="G70" s="75" t="s">
        <v>53</v>
      </c>
      <c r="H70" s="76"/>
      <c r="I70" s="49"/>
      <c r="J70" s="73" t="s">
        <v>52</v>
      </c>
      <c r="K70" s="74"/>
      <c r="L70" s="74"/>
      <c r="M70" s="74"/>
      <c r="N70" s="75" t="s">
        <v>53</v>
      </c>
      <c r="O70" s="74"/>
      <c r="P70" s="76"/>
      <c r="Q70" s="49"/>
      <c r="R70" s="50"/>
    </row>
    <row r="71" s="1" customFormat="1" ht="14.4" customHeight="1">
      <c r="B71" s="77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9"/>
    </row>
    <row r="75" s="1" customFormat="1" ht="6.96" customHeight="1">
      <c r="B75" s="170"/>
      <c r="C75" s="171"/>
      <c r="D75" s="171"/>
      <c r="E75" s="171"/>
      <c r="F75" s="171"/>
      <c r="G75" s="171"/>
      <c r="H75" s="171"/>
      <c r="I75" s="171"/>
      <c r="J75" s="171"/>
      <c r="K75" s="171"/>
      <c r="L75" s="171"/>
      <c r="M75" s="171"/>
      <c r="N75" s="171"/>
      <c r="O75" s="171"/>
      <c r="P75" s="171"/>
      <c r="Q75" s="171"/>
      <c r="R75" s="172"/>
    </row>
    <row r="76" s="1" customFormat="1" ht="36.96" customHeight="1">
      <c r="B76" s="48"/>
      <c r="C76" s="29" t="s">
        <v>113</v>
      </c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50"/>
      <c r="T76" s="173"/>
      <c r="U76" s="173"/>
    </row>
    <row r="77" s="1" customFormat="1" ht="6.96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50"/>
      <c r="T77" s="173"/>
      <c r="U77" s="173"/>
    </row>
    <row r="78" s="1" customFormat="1" ht="30" customHeight="1">
      <c r="B78" s="48"/>
      <c r="C78" s="40" t="s">
        <v>19</v>
      </c>
      <c r="D78" s="49"/>
      <c r="E78" s="49"/>
      <c r="F78" s="157" t="str">
        <f>F6</f>
        <v>Odvodnění komunikace Sylvárov, Dvůr Králové</v>
      </c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9"/>
      <c r="R78" s="50"/>
      <c r="T78" s="173"/>
      <c r="U78" s="173"/>
    </row>
    <row r="79" s="1" customFormat="1" ht="36.96" customHeight="1">
      <c r="B79" s="48"/>
      <c r="C79" s="87" t="s">
        <v>108</v>
      </c>
      <c r="D79" s="49"/>
      <c r="E79" s="49"/>
      <c r="F79" s="89" t="str">
        <f>F7</f>
        <v>625-03 - SO 300.2 část 2 - odvodnění Seifertovi ulice</v>
      </c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50"/>
      <c r="T79" s="173"/>
      <c r="U79" s="173"/>
    </row>
    <row r="80" s="1" customFormat="1" ht="6.96" customHeight="1"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50"/>
      <c r="T80" s="173"/>
      <c r="U80" s="173"/>
    </row>
    <row r="81" s="1" customFormat="1" ht="18" customHeight="1">
      <c r="B81" s="48"/>
      <c r="C81" s="40" t="s">
        <v>24</v>
      </c>
      <c r="D81" s="49"/>
      <c r="E81" s="49"/>
      <c r="F81" s="35" t="str">
        <f>F9</f>
        <v xml:space="preserve"> </v>
      </c>
      <c r="G81" s="49"/>
      <c r="H81" s="49"/>
      <c r="I81" s="49"/>
      <c r="J81" s="49"/>
      <c r="K81" s="40" t="s">
        <v>26</v>
      </c>
      <c r="L81" s="49"/>
      <c r="M81" s="92" t="str">
        <f>IF(O9="","",O9)</f>
        <v>27. 1. 2020</v>
      </c>
      <c r="N81" s="92"/>
      <c r="O81" s="92"/>
      <c r="P81" s="92"/>
      <c r="Q81" s="49"/>
      <c r="R81" s="50"/>
      <c r="T81" s="173"/>
      <c r="U81" s="173"/>
    </row>
    <row r="82" s="1" customFormat="1" ht="6.96" customHeight="1"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50"/>
      <c r="T82" s="173"/>
      <c r="U82" s="173"/>
    </row>
    <row r="83" s="1" customFormat="1">
      <c r="B83" s="48"/>
      <c r="C83" s="40" t="s">
        <v>28</v>
      </c>
      <c r="D83" s="49"/>
      <c r="E83" s="49"/>
      <c r="F83" s="35" t="str">
        <f>E12</f>
        <v xml:space="preserve"> </v>
      </c>
      <c r="G83" s="49"/>
      <c r="H83" s="49"/>
      <c r="I83" s="49"/>
      <c r="J83" s="49"/>
      <c r="K83" s="40" t="s">
        <v>33</v>
      </c>
      <c r="L83" s="49"/>
      <c r="M83" s="35" t="str">
        <f>E18</f>
        <v>ing. Blanka Matějková</v>
      </c>
      <c r="N83" s="35"/>
      <c r="O83" s="35"/>
      <c r="P83" s="35"/>
      <c r="Q83" s="35"/>
      <c r="R83" s="50"/>
      <c r="T83" s="173"/>
      <c r="U83" s="173"/>
    </row>
    <row r="84" s="1" customFormat="1" ht="14.4" customHeight="1">
      <c r="B84" s="48"/>
      <c r="C84" s="40" t="s">
        <v>31</v>
      </c>
      <c r="D84" s="49"/>
      <c r="E84" s="49"/>
      <c r="F84" s="35" t="str">
        <f>IF(E15="","",E15)</f>
        <v>Vyplň údaj</v>
      </c>
      <c r="G84" s="49"/>
      <c r="H84" s="49"/>
      <c r="I84" s="49"/>
      <c r="J84" s="49"/>
      <c r="K84" s="40" t="s">
        <v>35</v>
      </c>
      <c r="L84" s="49"/>
      <c r="M84" s="35" t="str">
        <f>E21</f>
        <v>Martina Škopová</v>
      </c>
      <c r="N84" s="35"/>
      <c r="O84" s="35"/>
      <c r="P84" s="35"/>
      <c r="Q84" s="35"/>
      <c r="R84" s="50"/>
      <c r="T84" s="173"/>
      <c r="U84" s="173"/>
    </row>
    <row r="85" s="1" customFormat="1" ht="10.32" customHeight="1"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50"/>
      <c r="T85" s="173"/>
      <c r="U85" s="173"/>
    </row>
    <row r="86" s="1" customFormat="1" ht="29.28" customHeight="1">
      <c r="B86" s="48"/>
      <c r="C86" s="174" t="s">
        <v>114</v>
      </c>
      <c r="D86" s="153"/>
      <c r="E86" s="153"/>
      <c r="F86" s="153"/>
      <c r="G86" s="153"/>
      <c r="H86" s="153"/>
      <c r="I86" s="153"/>
      <c r="J86" s="153"/>
      <c r="K86" s="153"/>
      <c r="L86" s="153"/>
      <c r="M86" s="153"/>
      <c r="N86" s="174" t="s">
        <v>115</v>
      </c>
      <c r="O86" s="153"/>
      <c r="P86" s="153"/>
      <c r="Q86" s="153"/>
      <c r="R86" s="50"/>
      <c r="T86" s="173"/>
      <c r="U86" s="173"/>
    </row>
    <row r="87" s="1" customFormat="1" ht="10.32" customHeight="1"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50"/>
      <c r="T87" s="173"/>
      <c r="U87" s="173"/>
    </row>
    <row r="88" s="1" customFormat="1" ht="29.28" customHeight="1">
      <c r="B88" s="48"/>
      <c r="C88" s="175" t="s">
        <v>116</v>
      </c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115">
        <f>N125</f>
        <v>0</v>
      </c>
      <c r="O88" s="176"/>
      <c r="P88" s="176"/>
      <c r="Q88" s="176"/>
      <c r="R88" s="50"/>
      <c r="T88" s="173"/>
      <c r="U88" s="173"/>
      <c r="AU88" s="24" t="s">
        <v>117</v>
      </c>
    </row>
    <row r="89" s="6" customFormat="1" ht="24.96" customHeight="1">
      <c r="B89" s="177"/>
      <c r="C89" s="178"/>
      <c r="D89" s="179" t="s">
        <v>118</v>
      </c>
      <c r="E89" s="178"/>
      <c r="F89" s="178"/>
      <c r="G89" s="178"/>
      <c r="H89" s="178"/>
      <c r="I89" s="178"/>
      <c r="J89" s="178"/>
      <c r="K89" s="178"/>
      <c r="L89" s="178"/>
      <c r="M89" s="178"/>
      <c r="N89" s="180">
        <f>N126</f>
        <v>0</v>
      </c>
      <c r="O89" s="178"/>
      <c r="P89" s="178"/>
      <c r="Q89" s="178"/>
      <c r="R89" s="181"/>
      <c r="T89" s="182"/>
      <c r="U89" s="182"/>
    </row>
    <row r="90" s="7" customFormat="1" ht="19.92" customHeight="1">
      <c r="B90" s="183"/>
      <c r="C90" s="184"/>
      <c r="D90" s="138" t="s">
        <v>119</v>
      </c>
      <c r="E90" s="184"/>
      <c r="F90" s="184"/>
      <c r="G90" s="184"/>
      <c r="H90" s="184"/>
      <c r="I90" s="184"/>
      <c r="J90" s="184"/>
      <c r="K90" s="184"/>
      <c r="L90" s="184"/>
      <c r="M90" s="184"/>
      <c r="N90" s="140">
        <f>N127</f>
        <v>0</v>
      </c>
      <c r="O90" s="184"/>
      <c r="P90" s="184"/>
      <c r="Q90" s="184"/>
      <c r="R90" s="185"/>
      <c r="T90" s="186"/>
      <c r="U90" s="186"/>
    </row>
    <row r="91" s="7" customFormat="1" ht="19.92" customHeight="1">
      <c r="B91" s="183"/>
      <c r="C91" s="184"/>
      <c r="D91" s="138" t="s">
        <v>544</v>
      </c>
      <c r="E91" s="184"/>
      <c r="F91" s="184"/>
      <c r="G91" s="184"/>
      <c r="H91" s="184"/>
      <c r="I91" s="184"/>
      <c r="J91" s="184"/>
      <c r="K91" s="184"/>
      <c r="L91" s="184"/>
      <c r="M91" s="184"/>
      <c r="N91" s="140">
        <f>N168</f>
        <v>0</v>
      </c>
      <c r="O91" s="184"/>
      <c r="P91" s="184"/>
      <c r="Q91" s="184"/>
      <c r="R91" s="185"/>
      <c r="T91" s="186"/>
      <c r="U91" s="186"/>
    </row>
    <row r="92" s="7" customFormat="1" ht="19.92" customHeight="1">
      <c r="B92" s="183"/>
      <c r="C92" s="184"/>
      <c r="D92" s="138" t="s">
        <v>120</v>
      </c>
      <c r="E92" s="184"/>
      <c r="F92" s="184"/>
      <c r="G92" s="184"/>
      <c r="H92" s="184"/>
      <c r="I92" s="184"/>
      <c r="J92" s="184"/>
      <c r="K92" s="184"/>
      <c r="L92" s="184"/>
      <c r="M92" s="184"/>
      <c r="N92" s="140">
        <f>N173</f>
        <v>0</v>
      </c>
      <c r="O92" s="184"/>
      <c r="P92" s="184"/>
      <c r="Q92" s="184"/>
      <c r="R92" s="185"/>
      <c r="T92" s="186"/>
      <c r="U92" s="186"/>
    </row>
    <row r="93" s="7" customFormat="1" ht="19.92" customHeight="1">
      <c r="B93" s="183"/>
      <c r="C93" s="184"/>
      <c r="D93" s="138" t="s">
        <v>122</v>
      </c>
      <c r="E93" s="184"/>
      <c r="F93" s="184"/>
      <c r="G93" s="184"/>
      <c r="H93" s="184"/>
      <c r="I93" s="184"/>
      <c r="J93" s="184"/>
      <c r="K93" s="184"/>
      <c r="L93" s="184"/>
      <c r="M93" s="184"/>
      <c r="N93" s="140">
        <f>N176</f>
        <v>0</v>
      </c>
      <c r="O93" s="184"/>
      <c r="P93" s="184"/>
      <c r="Q93" s="184"/>
      <c r="R93" s="185"/>
      <c r="T93" s="186"/>
      <c r="U93" s="186"/>
    </row>
    <row r="94" s="7" customFormat="1" ht="19.92" customHeight="1">
      <c r="B94" s="183"/>
      <c r="C94" s="184"/>
      <c r="D94" s="138" t="s">
        <v>123</v>
      </c>
      <c r="E94" s="184"/>
      <c r="F94" s="184"/>
      <c r="G94" s="184"/>
      <c r="H94" s="184"/>
      <c r="I94" s="184"/>
      <c r="J94" s="184"/>
      <c r="K94" s="184"/>
      <c r="L94" s="184"/>
      <c r="M94" s="184"/>
      <c r="N94" s="140">
        <f>N184</f>
        <v>0</v>
      </c>
      <c r="O94" s="184"/>
      <c r="P94" s="184"/>
      <c r="Q94" s="184"/>
      <c r="R94" s="185"/>
      <c r="T94" s="186"/>
      <c r="U94" s="186"/>
    </row>
    <row r="95" s="6" customFormat="1" ht="24.96" customHeight="1">
      <c r="B95" s="177"/>
      <c r="C95" s="178"/>
      <c r="D95" s="179" t="s">
        <v>124</v>
      </c>
      <c r="E95" s="178"/>
      <c r="F95" s="178"/>
      <c r="G95" s="178"/>
      <c r="H95" s="178"/>
      <c r="I95" s="178"/>
      <c r="J95" s="178"/>
      <c r="K95" s="178"/>
      <c r="L95" s="178"/>
      <c r="M95" s="178"/>
      <c r="N95" s="180">
        <f>N186</f>
        <v>0</v>
      </c>
      <c r="O95" s="178"/>
      <c r="P95" s="178"/>
      <c r="Q95" s="178"/>
      <c r="R95" s="181"/>
      <c r="T95" s="182"/>
      <c r="U95" s="182"/>
    </row>
    <row r="96" s="6" customFormat="1" ht="24.96" customHeight="1">
      <c r="B96" s="177"/>
      <c r="C96" s="178"/>
      <c r="D96" s="179" t="s">
        <v>125</v>
      </c>
      <c r="E96" s="178"/>
      <c r="F96" s="178"/>
      <c r="G96" s="178"/>
      <c r="H96" s="178"/>
      <c r="I96" s="178"/>
      <c r="J96" s="178"/>
      <c r="K96" s="178"/>
      <c r="L96" s="178"/>
      <c r="M96" s="178"/>
      <c r="N96" s="180">
        <f>N188</f>
        <v>0</v>
      </c>
      <c r="O96" s="178"/>
      <c r="P96" s="178"/>
      <c r="Q96" s="178"/>
      <c r="R96" s="181"/>
      <c r="T96" s="182"/>
      <c r="U96" s="182"/>
    </row>
    <row r="97" s="7" customFormat="1" ht="19.92" customHeight="1">
      <c r="B97" s="183"/>
      <c r="C97" s="184"/>
      <c r="D97" s="138" t="s">
        <v>126</v>
      </c>
      <c r="E97" s="184"/>
      <c r="F97" s="184"/>
      <c r="G97" s="184"/>
      <c r="H97" s="184"/>
      <c r="I97" s="184"/>
      <c r="J97" s="184"/>
      <c r="K97" s="184"/>
      <c r="L97" s="184"/>
      <c r="M97" s="184"/>
      <c r="N97" s="140">
        <f>N189</f>
        <v>0</v>
      </c>
      <c r="O97" s="184"/>
      <c r="P97" s="184"/>
      <c r="Q97" s="184"/>
      <c r="R97" s="185"/>
      <c r="T97" s="186"/>
      <c r="U97" s="186"/>
    </row>
    <row r="98" s="7" customFormat="1" ht="19.92" customHeight="1">
      <c r="B98" s="183"/>
      <c r="C98" s="184"/>
      <c r="D98" s="138" t="s">
        <v>127</v>
      </c>
      <c r="E98" s="184"/>
      <c r="F98" s="184"/>
      <c r="G98" s="184"/>
      <c r="H98" s="184"/>
      <c r="I98" s="184"/>
      <c r="J98" s="184"/>
      <c r="K98" s="184"/>
      <c r="L98" s="184"/>
      <c r="M98" s="184"/>
      <c r="N98" s="140">
        <f>N192</f>
        <v>0</v>
      </c>
      <c r="O98" s="184"/>
      <c r="P98" s="184"/>
      <c r="Q98" s="184"/>
      <c r="R98" s="185"/>
      <c r="T98" s="186"/>
      <c r="U98" s="186"/>
    </row>
    <row r="99" s="1" customFormat="1" ht="21.84" customHeight="1"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50"/>
      <c r="T99" s="173"/>
      <c r="U99" s="173"/>
    </row>
    <row r="100" s="1" customFormat="1" ht="29.28" customHeight="1">
      <c r="B100" s="48"/>
      <c r="C100" s="175" t="s">
        <v>128</v>
      </c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176">
        <f>ROUND(N101+N102+N103+N104+N105+N106,2)</f>
        <v>0</v>
      </c>
      <c r="O100" s="187"/>
      <c r="P100" s="187"/>
      <c r="Q100" s="187"/>
      <c r="R100" s="50"/>
      <c r="T100" s="188"/>
      <c r="U100" s="189" t="s">
        <v>40</v>
      </c>
    </row>
    <row r="101" s="1" customFormat="1" ht="18" customHeight="1">
      <c r="B101" s="48"/>
      <c r="C101" s="49"/>
      <c r="D101" s="145" t="s">
        <v>129</v>
      </c>
      <c r="E101" s="138"/>
      <c r="F101" s="138"/>
      <c r="G101" s="138"/>
      <c r="H101" s="138"/>
      <c r="I101" s="49"/>
      <c r="J101" s="49"/>
      <c r="K101" s="49"/>
      <c r="L101" s="49"/>
      <c r="M101" s="49"/>
      <c r="N101" s="139">
        <f>ROUND(N88*T101,2)</f>
        <v>0</v>
      </c>
      <c r="O101" s="140"/>
      <c r="P101" s="140"/>
      <c r="Q101" s="140"/>
      <c r="R101" s="50"/>
      <c r="S101" s="190"/>
      <c r="T101" s="191"/>
      <c r="U101" s="192" t="s">
        <v>41</v>
      </c>
      <c r="V101" s="190"/>
      <c r="W101" s="190"/>
      <c r="X101" s="190"/>
      <c r="Y101" s="190"/>
      <c r="Z101" s="190"/>
      <c r="AA101" s="190"/>
      <c r="AB101" s="190"/>
      <c r="AC101" s="190"/>
      <c r="AD101" s="190"/>
      <c r="AE101" s="190"/>
      <c r="AF101" s="190"/>
      <c r="AG101" s="190"/>
      <c r="AH101" s="190"/>
      <c r="AI101" s="190"/>
      <c r="AJ101" s="190"/>
      <c r="AK101" s="190"/>
      <c r="AL101" s="190"/>
      <c r="AM101" s="190"/>
      <c r="AN101" s="190"/>
      <c r="AO101" s="190"/>
      <c r="AP101" s="190"/>
      <c r="AQ101" s="190"/>
      <c r="AR101" s="190"/>
      <c r="AS101" s="190"/>
      <c r="AT101" s="190"/>
      <c r="AU101" s="190"/>
      <c r="AV101" s="190"/>
      <c r="AW101" s="190"/>
      <c r="AX101" s="190"/>
      <c r="AY101" s="193" t="s">
        <v>130</v>
      </c>
      <c r="AZ101" s="190"/>
      <c r="BA101" s="190"/>
      <c r="BB101" s="190"/>
      <c r="BC101" s="190"/>
      <c r="BD101" s="190"/>
      <c r="BE101" s="194">
        <f>IF(U101="základní",N101,0)</f>
        <v>0</v>
      </c>
      <c r="BF101" s="194">
        <f>IF(U101="snížená",N101,0)</f>
        <v>0</v>
      </c>
      <c r="BG101" s="194">
        <f>IF(U101="zákl. přenesená",N101,0)</f>
        <v>0</v>
      </c>
      <c r="BH101" s="194">
        <f>IF(U101="sníž. přenesená",N101,0)</f>
        <v>0</v>
      </c>
      <c r="BI101" s="194">
        <f>IF(U101="nulová",N101,0)</f>
        <v>0</v>
      </c>
      <c r="BJ101" s="193" t="s">
        <v>84</v>
      </c>
      <c r="BK101" s="190"/>
      <c r="BL101" s="190"/>
      <c r="BM101" s="190"/>
    </row>
    <row r="102" s="1" customFormat="1" ht="18" customHeight="1">
      <c r="B102" s="48"/>
      <c r="C102" s="49"/>
      <c r="D102" s="145" t="s">
        <v>131</v>
      </c>
      <c r="E102" s="138"/>
      <c r="F102" s="138"/>
      <c r="G102" s="138"/>
      <c r="H102" s="138"/>
      <c r="I102" s="49"/>
      <c r="J102" s="49"/>
      <c r="K102" s="49"/>
      <c r="L102" s="49"/>
      <c r="M102" s="49"/>
      <c r="N102" s="139">
        <f>ROUND(N88*T102,2)</f>
        <v>0</v>
      </c>
      <c r="O102" s="140"/>
      <c r="P102" s="140"/>
      <c r="Q102" s="140"/>
      <c r="R102" s="50"/>
      <c r="S102" s="190"/>
      <c r="T102" s="191"/>
      <c r="U102" s="192" t="s">
        <v>41</v>
      </c>
      <c r="V102" s="190"/>
      <c r="W102" s="190"/>
      <c r="X102" s="190"/>
      <c r="Y102" s="190"/>
      <c r="Z102" s="190"/>
      <c r="AA102" s="190"/>
      <c r="AB102" s="190"/>
      <c r="AC102" s="190"/>
      <c r="AD102" s="190"/>
      <c r="AE102" s="190"/>
      <c r="AF102" s="190"/>
      <c r="AG102" s="190"/>
      <c r="AH102" s="190"/>
      <c r="AI102" s="190"/>
      <c r="AJ102" s="190"/>
      <c r="AK102" s="190"/>
      <c r="AL102" s="190"/>
      <c r="AM102" s="190"/>
      <c r="AN102" s="190"/>
      <c r="AO102" s="190"/>
      <c r="AP102" s="190"/>
      <c r="AQ102" s="190"/>
      <c r="AR102" s="190"/>
      <c r="AS102" s="190"/>
      <c r="AT102" s="190"/>
      <c r="AU102" s="190"/>
      <c r="AV102" s="190"/>
      <c r="AW102" s="190"/>
      <c r="AX102" s="190"/>
      <c r="AY102" s="193" t="s">
        <v>130</v>
      </c>
      <c r="AZ102" s="190"/>
      <c r="BA102" s="190"/>
      <c r="BB102" s="190"/>
      <c r="BC102" s="190"/>
      <c r="BD102" s="190"/>
      <c r="BE102" s="194">
        <f>IF(U102="základní",N102,0)</f>
        <v>0</v>
      </c>
      <c r="BF102" s="194">
        <f>IF(U102="snížená",N102,0)</f>
        <v>0</v>
      </c>
      <c r="BG102" s="194">
        <f>IF(U102="zákl. přenesená",N102,0)</f>
        <v>0</v>
      </c>
      <c r="BH102" s="194">
        <f>IF(U102="sníž. přenesená",N102,0)</f>
        <v>0</v>
      </c>
      <c r="BI102" s="194">
        <f>IF(U102="nulová",N102,0)</f>
        <v>0</v>
      </c>
      <c r="BJ102" s="193" t="s">
        <v>84</v>
      </c>
      <c r="BK102" s="190"/>
      <c r="BL102" s="190"/>
      <c r="BM102" s="190"/>
    </row>
    <row r="103" s="1" customFormat="1" ht="18" customHeight="1">
      <c r="B103" s="48"/>
      <c r="C103" s="49"/>
      <c r="D103" s="145" t="s">
        <v>132</v>
      </c>
      <c r="E103" s="138"/>
      <c r="F103" s="138"/>
      <c r="G103" s="138"/>
      <c r="H103" s="138"/>
      <c r="I103" s="49"/>
      <c r="J103" s="49"/>
      <c r="K103" s="49"/>
      <c r="L103" s="49"/>
      <c r="M103" s="49"/>
      <c r="N103" s="139">
        <f>ROUND(N88*T103,2)</f>
        <v>0</v>
      </c>
      <c r="O103" s="140"/>
      <c r="P103" s="140"/>
      <c r="Q103" s="140"/>
      <c r="R103" s="50"/>
      <c r="S103" s="190"/>
      <c r="T103" s="191"/>
      <c r="U103" s="192" t="s">
        <v>41</v>
      </c>
      <c r="V103" s="190"/>
      <c r="W103" s="190"/>
      <c r="X103" s="190"/>
      <c r="Y103" s="190"/>
      <c r="Z103" s="190"/>
      <c r="AA103" s="190"/>
      <c r="AB103" s="190"/>
      <c r="AC103" s="190"/>
      <c r="AD103" s="190"/>
      <c r="AE103" s="190"/>
      <c r="AF103" s="190"/>
      <c r="AG103" s="190"/>
      <c r="AH103" s="190"/>
      <c r="AI103" s="190"/>
      <c r="AJ103" s="190"/>
      <c r="AK103" s="190"/>
      <c r="AL103" s="190"/>
      <c r="AM103" s="190"/>
      <c r="AN103" s="190"/>
      <c r="AO103" s="190"/>
      <c r="AP103" s="190"/>
      <c r="AQ103" s="190"/>
      <c r="AR103" s="190"/>
      <c r="AS103" s="190"/>
      <c r="AT103" s="190"/>
      <c r="AU103" s="190"/>
      <c r="AV103" s="190"/>
      <c r="AW103" s="190"/>
      <c r="AX103" s="190"/>
      <c r="AY103" s="193" t="s">
        <v>130</v>
      </c>
      <c r="AZ103" s="190"/>
      <c r="BA103" s="190"/>
      <c r="BB103" s="190"/>
      <c r="BC103" s="190"/>
      <c r="BD103" s="190"/>
      <c r="BE103" s="194">
        <f>IF(U103="základní",N103,0)</f>
        <v>0</v>
      </c>
      <c r="BF103" s="194">
        <f>IF(U103="snížená",N103,0)</f>
        <v>0</v>
      </c>
      <c r="BG103" s="194">
        <f>IF(U103="zákl. přenesená",N103,0)</f>
        <v>0</v>
      </c>
      <c r="BH103" s="194">
        <f>IF(U103="sníž. přenesená",N103,0)</f>
        <v>0</v>
      </c>
      <c r="BI103" s="194">
        <f>IF(U103="nulová",N103,0)</f>
        <v>0</v>
      </c>
      <c r="BJ103" s="193" t="s">
        <v>84</v>
      </c>
      <c r="BK103" s="190"/>
      <c r="BL103" s="190"/>
      <c r="BM103" s="190"/>
    </row>
    <row r="104" s="1" customFormat="1" ht="18" customHeight="1">
      <c r="B104" s="48"/>
      <c r="C104" s="49"/>
      <c r="D104" s="145" t="s">
        <v>133</v>
      </c>
      <c r="E104" s="138"/>
      <c r="F104" s="138"/>
      <c r="G104" s="138"/>
      <c r="H104" s="138"/>
      <c r="I104" s="49"/>
      <c r="J104" s="49"/>
      <c r="K104" s="49"/>
      <c r="L104" s="49"/>
      <c r="M104" s="49"/>
      <c r="N104" s="139">
        <f>ROUND(N88*T104,2)</f>
        <v>0</v>
      </c>
      <c r="O104" s="140"/>
      <c r="P104" s="140"/>
      <c r="Q104" s="140"/>
      <c r="R104" s="50"/>
      <c r="S104" s="190"/>
      <c r="T104" s="191"/>
      <c r="U104" s="192" t="s">
        <v>41</v>
      </c>
      <c r="V104" s="190"/>
      <c r="W104" s="190"/>
      <c r="X104" s="190"/>
      <c r="Y104" s="190"/>
      <c r="Z104" s="190"/>
      <c r="AA104" s="190"/>
      <c r="AB104" s="190"/>
      <c r="AC104" s="190"/>
      <c r="AD104" s="190"/>
      <c r="AE104" s="190"/>
      <c r="AF104" s="190"/>
      <c r="AG104" s="190"/>
      <c r="AH104" s="190"/>
      <c r="AI104" s="190"/>
      <c r="AJ104" s="190"/>
      <c r="AK104" s="190"/>
      <c r="AL104" s="190"/>
      <c r="AM104" s="190"/>
      <c r="AN104" s="190"/>
      <c r="AO104" s="190"/>
      <c r="AP104" s="190"/>
      <c r="AQ104" s="190"/>
      <c r="AR104" s="190"/>
      <c r="AS104" s="190"/>
      <c r="AT104" s="190"/>
      <c r="AU104" s="190"/>
      <c r="AV104" s="190"/>
      <c r="AW104" s="190"/>
      <c r="AX104" s="190"/>
      <c r="AY104" s="193" t="s">
        <v>130</v>
      </c>
      <c r="AZ104" s="190"/>
      <c r="BA104" s="190"/>
      <c r="BB104" s="190"/>
      <c r="BC104" s="190"/>
      <c r="BD104" s="190"/>
      <c r="BE104" s="194">
        <f>IF(U104="základní",N104,0)</f>
        <v>0</v>
      </c>
      <c r="BF104" s="194">
        <f>IF(U104="snížená",N104,0)</f>
        <v>0</v>
      </c>
      <c r="BG104" s="194">
        <f>IF(U104="zákl. přenesená",N104,0)</f>
        <v>0</v>
      </c>
      <c r="BH104" s="194">
        <f>IF(U104="sníž. přenesená",N104,0)</f>
        <v>0</v>
      </c>
      <c r="BI104" s="194">
        <f>IF(U104="nulová",N104,0)</f>
        <v>0</v>
      </c>
      <c r="BJ104" s="193" t="s">
        <v>84</v>
      </c>
      <c r="BK104" s="190"/>
      <c r="BL104" s="190"/>
      <c r="BM104" s="190"/>
    </row>
    <row r="105" s="1" customFormat="1" ht="18" customHeight="1">
      <c r="B105" s="48"/>
      <c r="C105" s="49"/>
      <c r="D105" s="145" t="s">
        <v>134</v>
      </c>
      <c r="E105" s="138"/>
      <c r="F105" s="138"/>
      <c r="G105" s="138"/>
      <c r="H105" s="138"/>
      <c r="I105" s="49"/>
      <c r="J105" s="49"/>
      <c r="K105" s="49"/>
      <c r="L105" s="49"/>
      <c r="M105" s="49"/>
      <c r="N105" s="139">
        <f>ROUND(N88*T105,2)</f>
        <v>0</v>
      </c>
      <c r="O105" s="140"/>
      <c r="P105" s="140"/>
      <c r="Q105" s="140"/>
      <c r="R105" s="50"/>
      <c r="S105" s="190"/>
      <c r="T105" s="191"/>
      <c r="U105" s="192" t="s">
        <v>41</v>
      </c>
      <c r="V105" s="190"/>
      <c r="W105" s="190"/>
      <c r="X105" s="190"/>
      <c r="Y105" s="190"/>
      <c r="Z105" s="190"/>
      <c r="AA105" s="190"/>
      <c r="AB105" s="190"/>
      <c r="AC105" s="190"/>
      <c r="AD105" s="190"/>
      <c r="AE105" s="190"/>
      <c r="AF105" s="190"/>
      <c r="AG105" s="190"/>
      <c r="AH105" s="190"/>
      <c r="AI105" s="190"/>
      <c r="AJ105" s="190"/>
      <c r="AK105" s="190"/>
      <c r="AL105" s="190"/>
      <c r="AM105" s="190"/>
      <c r="AN105" s="190"/>
      <c r="AO105" s="190"/>
      <c r="AP105" s="190"/>
      <c r="AQ105" s="190"/>
      <c r="AR105" s="190"/>
      <c r="AS105" s="190"/>
      <c r="AT105" s="190"/>
      <c r="AU105" s="190"/>
      <c r="AV105" s="190"/>
      <c r="AW105" s="190"/>
      <c r="AX105" s="190"/>
      <c r="AY105" s="193" t="s">
        <v>130</v>
      </c>
      <c r="AZ105" s="190"/>
      <c r="BA105" s="190"/>
      <c r="BB105" s="190"/>
      <c r="BC105" s="190"/>
      <c r="BD105" s="190"/>
      <c r="BE105" s="194">
        <f>IF(U105="základní",N105,0)</f>
        <v>0</v>
      </c>
      <c r="BF105" s="194">
        <f>IF(U105="snížená",N105,0)</f>
        <v>0</v>
      </c>
      <c r="BG105" s="194">
        <f>IF(U105="zákl. přenesená",N105,0)</f>
        <v>0</v>
      </c>
      <c r="BH105" s="194">
        <f>IF(U105="sníž. přenesená",N105,0)</f>
        <v>0</v>
      </c>
      <c r="BI105" s="194">
        <f>IF(U105="nulová",N105,0)</f>
        <v>0</v>
      </c>
      <c r="BJ105" s="193" t="s">
        <v>84</v>
      </c>
      <c r="BK105" s="190"/>
      <c r="BL105" s="190"/>
      <c r="BM105" s="190"/>
    </row>
    <row r="106" s="1" customFormat="1" ht="18" customHeight="1">
      <c r="B106" s="48"/>
      <c r="C106" s="49"/>
      <c r="D106" s="138" t="s">
        <v>135</v>
      </c>
      <c r="E106" s="49"/>
      <c r="F106" s="49"/>
      <c r="G106" s="49"/>
      <c r="H106" s="49"/>
      <c r="I106" s="49"/>
      <c r="J106" s="49"/>
      <c r="K106" s="49"/>
      <c r="L106" s="49"/>
      <c r="M106" s="49"/>
      <c r="N106" s="139">
        <f>ROUND(N88*T106,2)</f>
        <v>0</v>
      </c>
      <c r="O106" s="140"/>
      <c r="P106" s="140"/>
      <c r="Q106" s="140"/>
      <c r="R106" s="50"/>
      <c r="S106" s="190"/>
      <c r="T106" s="195"/>
      <c r="U106" s="196" t="s">
        <v>41</v>
      </c>
      <c r="V106" s="190"/>
      <c r="W106" s="190"/>
      <c r="X106" s="190"/>
      <c r="Y106" s="190"/>
      <c r="Z106" s="190"/>
      <c r="AA106" s="190"/>
      <c r="AB106" s="190"/>
      <c r="AC106" s="190"/>
      <c r="AD106" s="190"/>
      <c r="AE106" s="190"/>
      <c r="AF106" s="190"/>
      <c r="AG106" s="190"/>
      <c r="AH106" s="190"/>
      <c r="AI106" s="190"/>
      <c r="AJ106" s="190"/>
      <c r="AK106" s="190"/>
      <c r="AL106" s="190"/>
      <c r="AM106" s="190"/>
      <c r="AN106" s="190"/>
      <c r="AO106" s="190"/>
      <c r="AP106" s="190"/>
      <c r="AQ106" s="190"/>
      <c r="AR106" s="190"/>
      <c r="AS106" s="190"/>
      <c r="AT106" s="190"/>
      <c r="AU106" s="190"/>
      <c r="AV106" s="190"/>
      <c r="AW106" s="190"/>
      <c r="AX106" s="190"/>
      <c r="AY106" s="193" t="s">
        <v>136</v>
      </c>
      <c r="AZ106" s="190"/>
      <c r="BA106" s="190"/>
      <c r="BB106" s="190"/>
      <c r="BC106" s="190"/>
      <c r="BD106" s="190"/>
      <c r="BE106" s="194">
        <f>IF(U106="základní",N106,0)</f>
        <v>0</v>
      </c>
      <c r="BF106" s="194">
        <f>IF(U106="snížená",N106,0)</f>
        <v>0</v>
      </c>
      <c r="BG106" s="194">
        <f>IF(U106="zákl. přenesená",N106,0)</f>
        <v>0</v>
      </c>
      <c r="BH106" s="194">
        <f>IF(U106="sníž. přenesená",N106,0)</f>
        <v>0</v>
      </c>
      <c r="BI106" s="194">
        <f>IF(U106="nulová",N106,0)</f>
        <v>0</v>
      </c>
      <c r="BJ106" s="193" t="s">
        <v>84</v>
      </c>
      <c r="BK106" s="190"/>
      <c r="BL106" s="190"/>
      <c r="BM106" s="190"/>
    </row>
    <row r="107" s="1" customFormat="1"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50"/>
      <c r="T107" s="173"/>
      <c r="U107" s="173"/>
    </row>
    <row r="108" s="1" customFormat="1" ht="29.28" customHeight="1">
      <c r="B108" s="48"/>
      <c r="C108" s="152" t="s">
        <v>100</v>
      </c>
      <c r="D108" s="153"/>
      <c r="E108" s="153"/>
      <c r="F108" s="153"/>
      <c r="G108" s="153"/>
      <c r="H108" s="153"/>
      <c r="I108" s="153"/>
      <c r="J108" s="153"/>
      <c r="K108" s="153"/>
      <c r="L108" s="154">
        <f>ROUND(SUM(N88+N100),2)</f>
        <v>0</v>
      </c>
      <c r="M108" s="154"/>
      <c r="N108" s="154"/>
      <c r="O108" s="154"/>
      <c r="P108" s="154"/>
      <c r="Q108" s="154"/>
      <c r="R108" s="50"/>
      <c r="T108" s="173"/>
      <c r="U108" s="173"/>
    </row>
    <row r="109" s="1" customFormat="1" ht="6.96" customHeight="1">
      <c r="B109" s="77"/>
      <c r="C109" s="78"/>
      <c r="D109" s="78"/>
      <c r="E109" s="78"/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78"/>
      <c r="R109" s="79"/>
      <c r="T109" s="173"/>
      <c r="U109" s="173"/>
    </row>
    <row r="113" s="1" customFormat="1" ht="6.96" customHeight="1">
      <c r="B113" s="80"/>
      <c r="C113" s="81"/>
      <c r="D113" s="81"/>
      <c r="E113" s="81"/>
      <c r="F113" s="81"/>
      <c r="G113" s="81"/>
      <c r="H113" s="81"/>
      <c r="I113" s="81"/>
      <c r="J113" s="81"/>
      <c r="K113" s="81"/>
      <c r="L113" s="81"/>
      <c r="M113" s="81"/>
      <c r="N113" s="81"/>
      <c r="O113" s="81"/>
      <c r="P113" s="81"/>
      <c r="Q113" s="81"/>
      <c r="R113" s="82"/>
    </row>
    <row r="114" s="1" customFormat="1" ht="36.96" customHeight="1">
      <c r="B114" s="48"/>
      <c r="C114" s="29" t="s">
        <v>137</v>
      </c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50"/>
    </row>
    <row r="115" s="1" customFormat="1" ht="6.96" customHeight="1"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50"/>
    </row>
    <row r="116" s="1" customFormat="1" ht="30" customHeight="1">
      <c r="B116" s="48"/>
      <c r="C116" s="40" t="s">
        <v>19</v>
      </c>
      <c r="D116" s="49"/>
      <c r="E116" s="49"/>
      <c r="F116" s="157" t="str">
        <f>F6</f>
        <v>Odvodnění komunikace Sylvárov, Dvůr Králové</v>
      </c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9"/>
      <c r="R116" s="50"/>
    </row>
    <row r="117" s="1" customFormat="1" ht="36.96" customHeight="1">
      <c r="B117" s="48"/>
      <c r="C117" s="87" t="s">
        <v>108</v>
      </c>
      <c r="D117" s="49"/>
      <c r="E117" s="49"/>
      <c r="F117" s="89" t="str">
        <f>F7</f>
        <v>625-03 - SO 300.2 část 2 - odvodnění Seifertovi ulice</v>
      </c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50"/>
    </row>
    <row r="118" s="1" customFormat="1" ht="6.96" customHeight="1"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50"/>
    </row>
    <row r="119" s="1" customFormat="1" ht="18" customHeight="1">
      <c r="B119" s="48"/>
      <c r="C119" s="40" t="s">
        <v>24</v>
      </c>
      <c r="D119" s="49"/>
      <c r="E119" s="49"/>
      <c r="F119" s="35" t="str">
        <f>F9</f>
        <v xml:space="preserve"> </v>
      </c>
      <c r="G119" s="49"/>
      <c r="H119" s="49"/>
      <c r="I119" s="49"/>
      <c r="J119" s="49"/>
      <c r="K119" s="40" t="s">
        <v>26</v>
      </c>
      <c r="L119" s="49"/>
      <c r="M119" s="92" t="str">
        <f>IF(O9="","",O9)</f>
        <v>27. 1. 2020</v>
      </c>
      <c r="N119" s="92"/>
      <c r="O119" s="92"/>
      <c r="P119" s="92"/>
      <c r="Q119" s="49"/>
      <c r="R119" s="50"/>
    </row>
    <row r="120" s="1" customFormat="1" ht="6.96" customHeight="1"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50"/>
    </row>
    <row r="121" s="1" customFormat="1">
      <c r="B121" s="48"/>
      <c r="C121" s="40" t="s">
        <v>28</v>
      </c>
      <c r="D121" s="49"/>
      <c r="E121" s="49"/>
      <c r="F121" s="35" t="str">
        <f>E12</f>
        <v xml:space="preserve"> </v>
      </c>
      <c r="G121" s="49"/>
      <c r="H121" s="49"/>
      <c r="I121" s="49"/>
      <c r="J121" s="49"/>
      <c r="K121" s="40" t="s">
        <v>33</v>
      </c>
      <c r="L121" s="49"/>
      <c r="M121" s="35" t="str">
        <f>E18</f>
        <v>ing. Blanka Matějková</v>
      </c>
      <c r="N121" s="35"/>
      <c r="O121" s="35"/>
      <c r="P121" s="35"/>
      <c r="Q121" s="35"/>
      <c r="R121" s="50"/>
    </row>
    <row r="122" s="1" customFormat="1" ht="14.4" customHeight="1">
      <c r="B122" s="48"/>
      <c r="C122" s="40" t="s">
        <v>31</v>
      </c>
      <c r="D122" s="49"/>
      <c r="E122" s="49"/>
      <c r="F122" s="35" t="str">
        <f>IF(E15="","",E15)</f>
        <v>Vyplň údaj</v>
      </c>
      <c r="G122" s="49"/>
      <c r="H122" s="49"/>
      <c r="I122" s="49"/>
      <c r="J122" s="49"/>
      <c r="K122" s="40" t="s">
        <v>35</v>
      </c>
      <c r="L122" s="49"/>
      <c r="M122" s="35" t="str">
        <f>E21</f>
        <v>Martina Škopová</v>
      </c>
      <c r="N122" s="35"/>
      <c r="O122" s="35"/>
      <c r="P122" s="35"/>
      <c r="Q122" s="35"/>
      <c r="R122" s="50"/>
    </row>
    <row r="123" s="1" customFormat="1" ht="10.32" customHeight="1">
      <c r="B123" s="48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50"/>
    </row>
    <row r="124" s="8" customFormat="1" ht="29.28" customHeight="1">
      <c r="B124" s="197"/>
      <c r="C124" s="198" t="s">
        <v>138</v>
      </c>
      <c r="D124" s="199" t="s">
        <v>139</v>
      </c>
      <c r="E124" s="199" t="s">
        <v>58</v>
      </c>
      <c r="F124" s="199" t="s">
        <v>140</v>
      </c>
      <c r="G124" s="199"/>
      <c r="H124" s="199"/>
      <c r="I124" s="199"/>
      <c r="J124" s="199" t="s">
        <v>141</v>
      </c>
      <c r="K124" s="199" t="s">
        <v>142</v>
      </c>
      <c r="L124" s="199" t="s">
        <v>143</v>
      </c>
      <c r="M124" s="199"/>
      <c r="N124" s="199" t="s">
        <v>115</v>
      </c>
      <c r="O124" s="199"/>
      <c r="P124" s="199"/>
      <c r="Q124" s="200"/>
      <c r="R124" s="201"/>
      <c r="T124" s="108" t="s">
        <v>144</v>
      </c>
      <c r="U124" s="109" t="s">
        <v>40</v>
      </c>
      <c r="V124" s="109" t="s">
        <v>145</v>
      </c>
      <c r="W124" s="109" t="s">
        <v>146</v>
      </c>
      <c r="X124" s="109" t="s">
        <v>147</v>
      </c>
      <c r="Y124" s="109" t="s">
        <v>148</v>
      </c>
      <c r="Z124" s="109" t="s">
        <v>149</v>
      </c>
      <c r="AA124" s="110" t="s">
        <v>150</v>
      </c>
    </row>
    <row r="125" s="1" customFormat="1" ht="29.28" customHeight="1">
      <c r="B125" s="48"/>
      <c r="C125" s="112" t="s">
        <v>112</v>
      </c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202">
        <f>BK125</f>
        <v>0</v>
      </c>
      <c r="O125" s="203"/>
      <c r="P125" s="203"/>
      <c r="Q125" s="203"/>
      <c r="R125" s="50"/>
      <c r="T125" s="111"/>
      <c r="U125" s="69"/>
      <c r="V125" s="69"/>
      <c r="W125" s="204">
        <f>W126+W186+W188+W194</f>
        <v>0</v>
      </c>
      <c r="X125" s="69"/>
      <c r="Y125" s="204">
        <f>Y126+Y186+Y188+Y194</f>
        <v>320.1518264</v>
      </c>
      <c r="Z125" s="69"/>
      <c r="AA125" s="205">
        <f>AA126+AA186+AA188+AA194</f>
        <v>0</v>
      </c>
      <c r="AT125" s="24" t="s">
        <v>75</v>
      </c>
      <c r="AU125" s="24" t="s">
        <v>117</v>
      </c>
      <c r="BK125" s="206">
        <f>BK126+BK186+BK188+BK194</f>
        <v>0</v>
      </c>
    </row>
    <row r="126" s="9" customFormat="1" ht="37.44" customHeight="1">
      <c r="B126" s="207"/>
      <c r="C126" s="208"/>
      <c r="D126" s="209" t="s">
        <v>118</v>
      </c>
      <c r="E126" s="209"/>
      <c r="F126" s="209"/>
      <c r="G126" s="209"/>
      <c r="H126" s="209"/>
      <c r="I126" s="209"/>
      <c r="J126" s="209"/>
      <c r="K126" s="209"/>
      <c r="L126" s="209"/>
      <c r="M126" s="209"/>
      <c r="N126" s="210">
        <f>BK126</f>
        <v>0</v>
      </c>
      <c r="O126" s="180"/>
      <c r="P126" s="180"/>
      <c r="Q126" s="180"/>
      <c r="R126" s="211"/>
      <c r="T126" s="212"/>
      <c r="U126" s="208"/>
      <c r="V126" s="208"/>
      <c r="W126" s="213">
        <f>W127+W168+W173+W176+W184</f>
        <v>0</v>
      </c>
      <c r="X126" s="208"/>
      <c r="Y126" s="213">
        <f>Y127+Y168+Y173+Y176+Y184</f>
        <v>320.1518264</v>
      </c>
      <c r="Z126" s="208"/>
      <c r="AA126" s="214">
        <f>AA127+AA168+AA173+AA176+AA184</f>
        <v>0</v>
      </c>
      <c r="AR126" s="215" t="s">
        <v>84</v>
      </c>
      <c r="AT126" s="216" t="s">
        <v>75</v>
      </c>
      <c r="AU126" s="216" t="s">
        <v>76</v>
      </c>
      <c r="AY126" s="215" t="s">
        <v>151</v>
      </c>
      <c r="BK126" s="217">
        <f>BK127+BK168+BK173+BK176+BK184</f>
        <v>0</v>
      </c>
    </row>
    <row r="127" s="9" customFormat="1" ht="19.92" customHeight="1">
      <c r="B127" s="207"/>
      <c r="C127" s="208"/>
      <c r="D127" s="218" t="s">
        <v>119</v>
      </c>
      <c r="E127" s="218"/>
      <c r="F127" s="218"/>
      <c r="G127" s="218"/>
      <c r="H127" s="218"/>
      <c r="I127" s="218"/>
      <c r="J127" s="218"/>
      <c r="K127" s="218"/>
      <c r="L127" s="218"/>
      <c r="M127" s="218"/>
      <c r="N127" s="219">
        <f>BK127</f>
        <v>0</v>
      </c>
      <c r="O127" s="220"/>
      <c r="P127" s="220"/>
      <c r="Q127" s="220"/>
      <c r="R127" s="211"/>
      <c r="T127" s="212"/>
      <c r="U127" s="208"/>
      <c r="V127" s="208"/>
      <c r="W127" s="213">
        <f>SUM(W128:W167)</f>
        <v>0</v>
      </c>
      <c r="X127" s="208"/>
      <c r="Y127" s="213">
        <f>SUM(Y128:Y167)</f>
        <v>244.11443999999997</v>
      </c>
      <c r="Z127" s="208"/>
      <c r="AA127" s="214">
        <f>SUM(AA128:AA167)</f>
        <v>0</v>
      </c>
      <c r="AR127" s="215" t="s">
        <v>84</v>
      </c>
      <c r="AT127" s="216" t="s">
        <v>75</v>
      </c>
      <c r="AU127" s="216" t="s">
        <v>84</v>
      </c>
      <c r="AY127" s="215" t="s">
        <v>151</v>
      </c>
      <c r="BK127" s="217">
        <f>SUM(BK128:BK167)</f>
        <v>0</v>
      </c>
    </row>
    <row r="128" s="1" customFormat="1" ht="25.5" customHeight="1">
      <c r="B128" s="48"/>
      <c r="C128" s="221" t="s">
        <v>84</v>
      </c>
      <c r="D128" s="221" t="s">
        <v>153</v>
      </c>
      <c r="E128" s="222" t="s">
        <v>545</v>
      </c>
      <c r="F128" s="223" t="s">
        <v>546</v>
      </c>
      <c r="G128" s="223"/>
      <c r="H128" s="223"/>
      <c r="I128" s="223"/>
      <c r="J128" s="224" t="s">
        <v>298</v>
      </c>
      <c r="K128" s="225">
        <v>11</v>
      </c>
      <c r="L128" s="226">
        <v>0</v>
      </c>
      <c r="M128" s="227"/>
      <c r="N128" s="228">
        <f>ROUND(L128*K128,2)</f>
        <v>0</v>
      </c>
      <c r="O128" s="228"/>
      <c r="P128" s="228"/>
      <c r="Q128" s="228"/>
      <c r="R128" s="50"/>
      <c r="T128" s="229" t="s">
        <v>22</v>
      </c>
      <c r="U128" s="58" t="s">
        <v>41</v>
      </c>
      <c r="V128" s="49"/>
      <c r="W128" s="230">
        <f>V128*K128</f>
        <v>0</v>
      </c>
      <c r="X128" s="230">
        <v>0</v>
      </c>
      <c r="Y128" s="230">
        <f>X128*K128</f>
        <v>0</v>
      </c>
      <c r="Z128" s="230">
        <v>0</v>
      </c>
      <c r="AA128" s="231">
        <f>Z128*K128</f>
        <v>0</v>
      </c>
      <c r="AR128" s="24" t="s">
        <v>157</v>
      </c>
      <c r="AT128" s="24" t="s">
        <v>153</v>
      </c>
      <c r="AU128" s="24" t="s">
        <v>106</v>
      </c>
      <c r="AY128" s="24" t="s">
        <v>151</v>
      </c>
      <c r="BE128" s="144">
        <f>IF(U128="základní",N128,0)</f>
        <v>0</v>
      </c>
      <c r="BF128" s="144">
        <f>IF(U128="snížená",N128,0)</f>
        <v>0</v>
      </c>
      <c r="BG128" s="144">
        <f>IF(U128="zákl. přenesená",N128,0)</f>
        <v>0</v>
      </c>
      <c r="BH128" s="144">
        <f>IF(U128="sníž. přenesená",N128,0)</f>
        <v>0</v>
      </c>
      <c r="BI128" s="144">
        <f>IF(U128="nulová",N128,0)</f>
        <v>0</v>
      </c>
      <c r="BJ128" s="24" t="s">
        <v>84</v>
      </c>
      <c r="BK128" s="144">
        <f>ROUND(L128*K128,2)</f>
        <v>0</v>
      </c>
      <c r="BL128" s="24" t="s">
        <v>157</v>
      </c>
      <c r="BM128" s="24" t="s">
        <v>547</v>
      </c>
    </row>
    <row r="129" s="1" customFormat="1" ht="25.5" customHeight="1">
      <c r="B129" s="48"/>
      <c r="C129" s="221" t="s">
        <v>548</v>
      </c>
      <c r="D129" s="221" t="s">
        <v>153</v>
      </c>
      <c r="E129" s="222" t="s">
        <v>167</v>
      </c>
      <c r="F129" s="223" t="s">
        <v>168</v>
      </c>
      <c r="G129" s="223"/>
      <c r="H129" s="223"/>
      <c r="I129" s="223"/>
      <c r="J129" s="224" t="s">
        <v>169</v>
      </c>
      <c r="K129" s="225">
        <v>29.244</v>
      </c>
      <c r="L129" s="226">
        <v>0</v>
      </c>
      <c r="M129" s="227"/>
      <c r="N129" s="228">
        <f>ROUND(L129*K129,2)</f>
        <v>0</v>
      </c>
      <c r="O129" s="228"/>
      <c r="P129" s="228"/>
      <c r="Q129" s="228"/>
      <c r="R129" s="50"/>
      <c r="T129" s="229" t="s">
        <v>22</v>
      </c>
      <c r="U129" s="58" t="s">
        <v>41</v>
      </c>
      <c r="V129" s="49"/>
      <c r="W129" s="230">
        <f>V129*K129</f>
        <v>0</v>
      </c>
      <c r="X129" s="230">
        <v>0</v>
      </c>
      <c r="Y129" s="230">
        <f>X129*K129</f>
        <v>0</v>
      </c>
      <c r="Z129" s="230">
        <v>0</v>
      </c>
      <c r="AA129" s="231">
        <f>Z129*K129</f>
        <v>0</v>
      </c>
      <c r="AR129" s="24" t="s">
        <v>157</v>
      </c>
      <c r="AT129" s="24" t="s">
        <v>153</v>
      </c>
      <c r="AU129" s="24" t="s">
        <v>106</v>
      </c>
      <c r="AY129" s="24" t="s">
        <v>151</v>
      </c>
      <c r="BE129" s="144">
        <f>IF(U129="základní",N129,0)</f>
        <v>0</v>
      </c>
      <c r="BF129" s="144">
        <f>IF(U129="snížená",N129,0)</f>
        <v>0</v>
      </c>
      <c r="BG129" s="144">
        <f>IF(U129="zákl. přenesená",N129,0)</f>
        <v>0</v>
      </c>
      <c r="BH129" s="144">
        <f>IF(U129="sníž. přenesená",N129,0)</f>
        <v>0</v>
      </c>
      <c r="BI129" s="144">
        <f>IF(U129="nulová",N129,0)</f>
        <v>0</v>
      </c>
      <c r="BJ129" s="24" t="s">
        <v>84</v>
      </c>
      <c r="BK129" s="144">
        <f>ROUND(L129*K129,2)</f>
        <v>0</v>
      </c>
      <c r="BL129" s="24" t="s">
        <v>157</v>
      </c>
      <c r="BM129" s="24" t="s">
        <v>549</v>
      </c>
    </row>
    <row r="130" s="10" customFormat="1" ht="16.5" customHeight="1">
      <c r="B130" s="232"/>
      <c r="C130" s="233"/>
      <c r="D130" s="233"/>
      <c r="E130" s="234" t="s">
        <v>22</v>
      </c>
      <c r="F130" s="235" t="s">
        <v>550</v>
      </c>
      <c r="G130" s="236"/>
      <c r="H130" s="236"/>
      <c r="I130" s="236"/>
      <c r="J130" s="233"/>
      <c r="K130" s="237">
        <v>3.024</v>
      </c>
      <c r="L130" s="233"/>
      <c r="M130" s="233"/>
      <c r="N130" s="233"/>
      <c r="O130" s="233"/>
      <c r="P130" s="233"/>
      <c r="Q130" s="233"/>
      <c r="R130" s="238"/>
      <c r="T130" s="239"/>
      <c r="U130" s="233"/>
      <c r="V130" s="233"/>
      <c r="W130" s="233"/>
      <c r="X130" s="233"/>
      <c r="Y130" s="233"/>
      <c r="Z130" s="233"/>
      <c r="AA130" s="240"/>
      <c r="AT130" s="241" t="s">
        <v>160</v>
      </c>
      <c r="AU130" s="241" t="s">
        <v>106</v>
      </c>
      <c r="AV130" s="10" t="s">
        <v>106</v>
      </c>
      <c r="AW130" s="10" t="s">
        <v>34</v>
      </c>
      <c r="AX130" s="10" t="s">
        <v>76</v>
      </c>
      <c r="AY130" s="241" t="s">
        <v>151</v>
      </c>
    </row>
    <row r="131" s="10" customFormat="1" ht="16.5" customHeight="1">
      <c r="B131" s="232"/>
      <c r="C131" s="233"/>
      <c r="D131" s="233"/>
      <c r="E131" s="234" t="s">
        <v>22</v>
      </c>
      <c r="F131" s="250" t="s">
        <v>551</v>
      </c>
      <c r="G131" s="233"/>
      <c r="H131" s="233"/>
      <c r="I131" s="233"/>
      <c r="J131" s="233"/>
      <c r="K131" s="237">
        <v>22.719999999999999</v>
      </c>
      <c r="L131" s="233"/>
      <c r="M131" s="233"/>
      <c r="N131" s="233"/>
      <c r="O131" s="233"/>
      <c r="P131" s="233"/>
      <c r="Q131" s="233"/>
      <c r="R131" s="238"/>
      <c r="T131" s="239"/>
      <c r="U131" s="233"/>
      <c r="V131" s="233"/>
      <c r="W131" s="233"/>
      <c r="X131" s="233"/>
      <c r="Y131" s="233"/>
      <c r="Z131" s="233"/>
      <c r="AA131" s="240"/>
      <c r="AT131" s="241" t="s">
        <v>160</v>
      </c>
      <c r="AU131" s="241" t="s">
        <v>106</v>
      </c>
      <c r="AV131" s="10" t="s">
        <v>106</v>
      </c>
      <c r="AW131" s="10" t="s">
        <v>34</v>
      </c>
      <c r="AX131" s="10" t="s">
        <v>76</v>
      </c>
      <c r="AY131" s="241" t="s">
        <v>151</v>
      </c>
    </row>
    <row r="132" s="10" customFormat="1" ht="16.5" customHeight="1">
      <c r="B132" s="232"/>
      <c r="C132" s="233"/>
      <c r="D132" s="233"/>
      <c r="E132" s="234" t="s">
        <v>22</v>
      </c>
      <c r="F132" s="250" t="s">
        <v>552</v>
      </c>
      <c r="G132" s="233"/>
      <c r="H132" s="233"/>
      <c r="I132" s="233"/>
      <c r="J132" s="233"/>
      <c r="K132" s="237">
        <v>3.5</v>
      </c>
      <c r="L132" s="233"/>
      <c r="M132" s="233"/>
      <c r="N132" s="233"/>
      <c r="O132" s="233"/>
      <c r="P132" s="233"/>
      <c r="Q132" s="233"/>
      <c r="R132" s="238"/>
      <c r="T132" s="239"/>
      <c r="U132" s="233"/>
      <c r="V132" s="233"/>
      <c r="W132" s="233"/>
      <c r="X132" s="233"/>
      <c r="Y132" s="233"/>
      <c r="Z132" s="233"/>
      <c r="AA132" s="240"/>
      <c r="AT132" s="241" t="s">
        <v>160</v>
      </c>
      <c r="AU132" s="241" t="s">
        <v>106</v>
      </c>
      <c r="AV132" s="10" t="s">
        <v>106</v>
      </c>
      <c r="AW132" s="10" t="s">
        <v>34</v>
      </c>
      <c r="AX132" s="10" t="s">
        <v>76</v>
      </c>
      <c r="AY132" s="241" t="s">
        <v>151</v>
      </c>
    </row>
    <row r="133" s="13" customFormat="1" ht="16.5" customHeight="1">
      <c r="B133" s="260"/>
      <c r="C133" s="261"/>
      <c r="D133" s="261"/>
      <c r="E133" s="262" t="s">
        <v>22</v>
      </c>
      <c r="F133" s="263" t="s">
        <v>179</v>
      </c>
      <c r="G133" s="261"/>
      <c r="H133" s="261"/>
      <c r="I133" s="261"/>
      <c r="J133" s="261"/>
      <c r="K133" s="264">
        <v>29.244</v>
      </c>
      <c r="L133" s="261"/>
      <c r="M133" s="261"/>
      <c r="N133" s="261"/>
      <c r="O133" s="261"/>
      <c r="P133" s="261"/>
      <c r="Q133" s="261"/>
      <c r="R133" s="265"/>
      <c r="T133" s="266"/>
      <c r="U133" s="261"/>
      <c r="V133" s="261"/>
      <c r="W133" s="261"/>
      <c r="X133" s="261"/>
      <c r="Y133" s="261"/>
      <c r="Z133" s="261"/>
      <c r="AA133" s="267"/>
      <c r="AT133" s="268" t="s">
        <v>160</v>
      </c>
      <c r="AU133" s="268" t="s">
        <v>106</v>
      </c>
      <c r="AV133" s="13" t="s">
        <v>157</v>
      </c>
      <c r="AW133" s="13" t="s">
        <v>34</v>
      </c>
      <c r="AX133" s="13" t="s">
        <v>84</v>
      </c>
      <c r="AY133" s="268" t="s">
        <v>151</v>
      </c>
    </row>
    <row r="134" s="1" customFormat="1" ht="25.5" customHeight="1">
      <c r="B134" s="48"/>
      <c r="C134" s="221" t="s">
        <v>227</v>
      </c>
      <c r="D134" s="221" t="s">
        <v>153</v>
      </c>
      <c r="E134" s="222" t="s">
        <v>180</v>
      </c>
      <c r="F134" s="223" t="s">
        <v>181</v>
      </c>
      <c r="G134" s="223"/>
      <c r="H134" s="223"/>
      <c r="I134" s="223"/>
      <c r="J134" s="224" t="s">
        <v>169</v>
      </c>
      <c r="K134" s="225">
        <v>150.994</v>
      </c>
      <c r="L134" s="226">
        <v>0</v>
      </c>
      <c r="M134" s="227"/>
      <c r="N134" s="228">
        <f>ROUND(L134*K134,2)</f>
        <v>0</v>
      </c>
      <c r="O134" s="228"/>
      <c r="P134" s="228"/>
      <c r="Q134" s="228"/>
      <c r="R134" s="50"/>
      <c r="T134" s="229" t="s">
        <v>22</v>
      </c>
      <c r="U134" s="58" t="s">
        <v>41</v>
      </c>
      <c r="V134" s="49"/>
      <c r="W134" s="230">
        <f>V134*K134</f>
        <v>0</v>
      </c>
      <c r="X134" s="230">
        <v>0</v>
      </c>
      <c r="Y134" s="230">
        <f>X134*K134</f>
        <v>0</v>
      </c>
      <c r="Z134" s="230">
        <v>0</v>
      </c>
      <c r="AA134" s="231">
        <f>Z134*K134</f>
        <v>0</v>
      </c>
      <c r="AR134" s="24" t="s">
        <v>157</v>
      </c>
      <c r="AT134" s="24" t="s">
        <v>153</v>
      </c>
      <c r="AU134" s="24" t="s">
        <v>106</v>
      </c>
      <c r="AY134" s="24" t="s">
        <v>151</v>
      </c>
      <c r="BE134" s="144">
        <f>IF(U134="základní",N134,0)</f>
        <v>0</v>
      </c>
      <c r="BF134" s="144">
        <f>IF(U134="snížená",N134,0)</f>
        <v>0</v>
      </c>
      <c r="BG134" s="144">
        <f>IF(U134="zákl. přenesená",N134,0)</f>
        <v>0</v>
      </c>
      <c r="BH134" s="144">
        <f>IF(U134="sníž. přenesená",N134,0)</f>
        <v>0</v>
      </c>
      <c r="BI134" s="144">
        <f>IF(U134="nulová",N134,0)</f>
        <v>0</v>
      </c>
      <c r="BJ134" s="24" t="s">
        <v>84</v>
      </c>
      <c r="BK134" s="144">
        <f>ROUND(L134*K134,2)</f>
        <v>0</v>
      </c>
      <c r="BL134" s="24" t="s">
        <v>157</v>
      </c>
      <c r="BM134" s="24" t="s">
        <v>553</v>
      </c>
    </row>
    <row r="135" s="10" customFormat="1" ht="16.5" customHeight="1">
      <c r="B135" s="232"/>
      <c r="C135" s="233"/>
      <c r="D135" s="233"/>
      <c r="E135" s="234" t="s">
        <v>22</v>
      </c>
      <c r="F135" s="235" t="s">
        <v>554</v>
      </c>
      <c r="G135" s="236"/>
      <c r="H135" s="236"/>
      <c r="I135" s="236"/>
      <c r="J135" s="233"/>
      <c r="K135" s="237">
        <v>18.143999999999998</v>
      </c>
      <c r="L135" s="233"/>
      <c r="M135" s="233"/>
      <c r="N135" s="233"/>
      <c r="O135" s="233"/>
      <c r="P135" s="233"/>
      <c r="Q135" s="233"/>
      <c r="R135" s="238"/>
      <c r="T135" s="239"/>
      <c r="U135" s="233"/>
      <c r="V135" s="233"/>
      <c r="W135" s="233"/>
      <c r="X135" s="233"/>
      <c r="Y135" s="233"/>
      <c r="Z135" s="233"/>
      <c r="AA135" s="240"/>
      <c r="AT135" s="241" t="s">
        <v>160</v>
      </c>
      <c r="AU135" s="241" t="s">
        <v>106</v>
      </c>
      <c r="AV135" s="10" t="s">
        <v>106</v>
      </c>
      <c r="AW135" s="10" t="s">
        <v>34</v>
      </c>
      <c r="AX135" s="10" t="s">
        <v>76</v>
      </c>
      <c r="AY135" s="241" t="s">
        <v>151</v>
      </c>
    </row>
    <row r="136" s="10" customFormat="1" ht="16.5" customHeight="1">
      <c r="B136" s="232"/>
      <c r="C136" s="233"/>
      <c r="D136" s="233"/>
      <c r="E136" s="234" t="s">
        <v>22</v>
      </c>
      <c r="F136" s="250" t="s">
        <v>555</v>
      </c>
      <c r="G136" s="233"/>
      <c r="H136" s="233"/>
      <c r="I136" s="233"/>
      <c r="J136" s="233"/>
      <c r="K136" s="237">
        <v>113.59999999999999</v>
      </c>
      <c r="L136" s="233"/>
      <c r="M136" s="233"/>
      <c r="N136" s="233"/>
      <c r="O136" s="233"/>
      <c r="P136" s="233"/>
      <c r="Q136" s="233"/>
      <c r="R136" s="238"/>
      <c r="T136" s="239"/>
      <c r="U136" s="233"/>
      <c r="V136" s="233"/>
      <c r="W136" s="233"/>
      <c r="X136" s="233"/>
      <c r="Y136" s="233"/>
      <c r="Z136" s="233"/>
      <c r="AA136" s="240"/>
      <c r="AT136" s="241" t="s">
        <v>160</v>
      </c>
      <c r="AU136" s="241" t="s">
        <v>106</v>
      </c>
      <c r="AV136" s="10" t="s">
        <v>106</v>
      </c>
      <c r="AW136" s="10" t="s">
        <v>34</v>
      </c>
      <c r="AX136" s="10" t="s">
        <v>76</v>
      </c>
      <c r="AY136" s="241" t="s">
        <v>151</v>
      </c>
    </row>
    <row r="137" s="10" customFormat="1" ht="16.5" customHeight="1">
      <c r="B137" s="232"/>
      <c r="C137" s="233"/>
      <c r="D137" s="233"/>
      <c r="E137" s="234" t="s">
        <v>22</v>
      </c>
      <c r="F137" s="250" t="s">
        <v>556</v>
      </c>
      <c r="G137" s="233"/>
      <c r="H137" s="233"/>
      <c r="I137" s="233"/>
      <c r="J137" s="233"/>
      <c r="K137" s="237">
        <v>19.25</v>
      </c>
      <c r="L137" s="233"/>
      <c r="M137" s="233"/>
      <c r="N137" s="233"/>
      <c r="O137" s="233"/>
      <c r="P137" s="233"/>
      <c r="Q137" s="233"/>
      <c r="R137" s="238"/>
      <c r="T137" s="239"/>
      <c r="U137" s="233"/>
      <c r="V137" s="233"/>
      <c r="W137" s="233"/>
      <c r="X137" s="233"/>
      <c r="Y137" s="233"/>
      <c r="Z137" s="233"/>
      <c r="AA137" s="240"/>
      <c r="AT137" s="241" t="s">
        <v>160</v>
      </c>
      <c r="AU137" s="241" t="s">
        <v>106</v>
      </c>
      <c r="AV137" s="10" t="s">
        <v>106</v>
      </c>
      <c r="AW137" s="10" t="s">
        <v>34</v>
      </c>
      <c r="AX137" s="10" t="s">
        <v>76</v>
      </c>
      <c r="AY137" s="241" t="s">
        <v>151</v>
      </c>
    </row>
    <row r="138" s="13" customFormat="1" ht="16.5" customHeight="1">
      <c r="B138" s="260"/>
      <c r="C138" s="261"/>
      <c r="D138" s="261"/>
      <c r="E138" s="262" t="s">
        <v>22</v>
      </c>
      <c r="F138" s="263" t="s">
        <v>179</v>
      </c>
      <c r="G138" s="261"/>
      <c r="H138" s="261"/>
      <c r="I138" s="261"/>
      <c r="J138" s="261"/>
      <c r="K138" s="264">
        <v>150.994</v>
      </c>
      <c r="L138" s="261"/>
      <c r="M138" s="261"/>
      <c r="N138" s="261"/>
      <c r="O138" s="261"/>
      <c r="P138" s="261"/>
      <c r="Q138" s="261"/>
      <c r="R138" s="265"/>
      <c r="T138" s="266"/>
      <c r="U138" s="261"/>
      <c r="V138" s="261"/>
      <c r="W138" s="261"/>
      <c r="X138" s="261"/>
      <c r="Y138" s="261"/>
      <c r="Z138" s="261"/>
      <c r="AA138" s="267"/>
      <c r="AT138" s="268" t="s">
        <v>160</v>
      </c>
      <c r="AU138" s="268" t="s">
        <v>106</v>
      </c>
      <c r="AV138" s="13" t="s">
        <v>157</v>
      </c>
      <c r="AW138" s="13" t="s">
        <v>34</v>
      </c>
      <c r="AX138" s="13" t="s">
        <v>84</v>
      </c>
      <c r="AY138" s="268" t="s">
        <v>151</v>
      </c>
    </row>
    <row r="139" s="1" customFormat="1" ht="25.5" customHeight="1">
      <c r="B139" s="48"/>
      <c r="C139" s="221" t="s">
        <v>253</v>
      </c>
      <c r="D139" s="221" t="s">
        <v>153</v>
      </c>
      <c r="E139" s="222" t="s">
        <v>228</v>
      </c>
      <c r="F139" s="223" t="s">
        <v>229</v>
      </c>
      <c r="G139" s="223"/>
      <c r="H139" s="223"/>
      <c r="I139" s="223"/>
      <c r="J139" s="224" t="s">
        <v>169</v>
      </c>
      <c r="K139" s="225">
        <v>180.238</v>
      </c>
      <c r="L139" s="226">
        <v>0</v>
      </c>
      <c r="M139" s="227"/>
      <c r="N139" s="228">
        <f>ROUND(L139*K139,2)</f>
        <v>0</v>
      </c>
      <c r="O139" s="228"/>
      <c r="P139" s="228"/>
      <c r="Q139" s="228"/>
      <c r="R139" s="50"/>
      <c r="T139" s="229" t="s">
        <v>22</v>
      </c>
      <c r="U139" s="58" t="s">
        <v>41</v>
      </c>
      <c r="V139" s="49"/>
      <c r="W139" s="230">
        <f>V139*K139</f>
        <v>0</v>
      </c>
      <c r="X139" s="230">
        <v>0</v>
      </c>
      <c r="Y139" s="230">
        <f>X139*K139</f>
        <v>0</v>
      </c>
      <c r="Z139" s="230">
        <v>0</v>
      </c>
      <c r="AA139" s="231">
        <f>Z139*K139</f>
        <v>0</v>
      </c>
      <c r="AR139" s="24" t="s">
        <v>157</v>
      </c>
      <c r="AT139" s="24" t="s">
        <v>153</v>
      </c>
      <c r="AU139" s="24" t="s">
        <v>106</v>
      </c>
      <c r="AY139" s="24" t="s">
        <v>151</v>
      </c>
      <c r="BE139" s="144">
        <f>IF(U139="základní",N139,0)</f>
        <v>0</v>
      </c>
      <c r="BF139" s="144">
        <f>IF(U139="snížená",N139,0)</f>
        <v>0</v>
      </c>
      <c r="BG139" s="144">
        <f>IF(U139="zákl. přenesená",N139,0)</f>
        <v>0</v>
      </c>
      <c r="BH139" s="144">
        <f>IF(U139="sníž. přenesená",N139,0)</f>
        <v>0</v>
      </c>
      <c r="BI139" s="144">
        <f>IF(U139="nulová",N139,0)</f>
        <v>0</v>
      </c>
      <c r="BJ139" s="24" t="s">
        <v>84</v>
      </c>
      <c r="BK139" s="144">
        <f>ROUND(L139*K139,2)</f>
        <v>0</v>
      </c>
      <c r="BL139" s="24" t="s">
        <v>157</v>
      </c>
      <c r="BM139" s="24" t="s">
        <v>557</v>
      </c>
    </row>
    <row r="140" s="1" customFormat="1" ht="25.5" customHeight="1">
      <c r="B140" s="48"/>
      <c r="C140" s="221" t="s">
        <v>262</v>
      </c>
      <c r="D140" s="221" t="s">
        <v>153</v>
      </c>
      <c r="E140" s="222" t="s">
        <v>232</v>
      </c>
      <c r="F140" s="223" t="s">
        <v>233</v>
      </c>
      <c r="G140" s="223"/>
      <c r="H140" s="223"/>
      <c r="I140" s="223"/>
      <c r="J140" s="224" t="s">
        <v>169</v>
      </c>
      <c r="K140" s="225">
        <v>17.913</v>
      </c>
      <c r="L140" s="226">
        <v>0</v>
      </c>
      <c r="M140" s="227"/>
      <c r="N140" s="228">
        <f>ROUND(L140*K140,2)</f>
        <v>0</v>
      </c>
      <c r="O140" s="228"/>
      <c r="P140" s="228"/>
      <c r="Q140" s="228"/>
      <c r="R140" s="50"/>
      <c r="T140" s="229" t="s">
        <v>22</v>
      </c>
      <c r="U140" s="58" t="s">
        <v>41</v>
      </c>
      <c r="V140" s="49"/>
      <c r="W140" s="230">
        <f>V140*K140</f>
        <v>0</v>
      </c>
      <c r="X140" s="230">
        <v>0</v>
      </c>
      <c r="Y140" s="230">
        <f>X140*K140</f>
        <v>0</v>
      </c>
      <c r="Z140" s="230">
        <v>0</v>
      </c>
      <c r="AA140" s="231">
        <f>Z140*K140</f>
        <v>0</v>
      </c>
      <c r="AR140" s="24" t="s">
        <v>157</v>
      </c>
      <c r="AT140" s="24" t="s">
        <v>153</v>
      </c>
      <c r="AU140" s="24" t="s">
        <v>106</v>
      </c>
      <c r="AY140" s="24" t="s">
        <v>151</v>
      </c>
      <c r="BE140" s="144">
        <f>IF(U140="základní",N140,0)</f>
        <v>0</v>
      </c>
      <c r="BF140" s="144">
        <f>IF(U140="snížená",N140,0)</f>
        <v>0</v>
      </c>
      <c r="BG140" s="144">
        <f>IF(U140="zákl. přenesená",N140,0)</f>
        <v>0</v>
      </c>
      <c r="BH140" s="144">
        <f>IF(U140="sníž. přenesená",N140,0)</f>
        <v>0</v>
      </c>
      <c r="BI140" s="144">
        <f>IF(U140="nulová",N140,0)</f>
        <v>0</v>
      </c>
      <c r="BJ140" s="24" t="s">
        <v>84</v>
      </c>
      <c r="BK140" s="144">
        <f>ROUND(L140*K140,2)</f>
        <v>0</v>
      </c>
      <c r="BL140" s="24" t="s">
        <v>157</v>
      </c>
      <c r="BM140" s="24" t="s">
        <v>558</v>
      </c>
    </row>
    <row r="141" s="10" customFormat="1" ht="16.5" customHeight="1">
      <c r="B141" s="232"/>
      <c r="C141" s="233"/>
      <c r="D141" s="233"/>
      <c r="E141" s="234" t="s">
        <v>22</v>
      </c>
      <c r="F141" s="235" t="s">
        <v>559</v>
      </c>
      <c r="G141" s="236"/>
      <c r="H141" s="236"/>
      <c r="I141" s="236"/>
      <c r="J141" s="233"/>
      <c r="K141" s="237">
        <v>180.238</v>
      </c>
      <c r="L141" s="233"/>
      <c r="M141" s="233"/>
      <c r="N141" s="233"/>
      <c r="O141" s="233"/>
      <c r="P141" s="233"/>
      <c r="Q141" s="233"/>
      <c r="R141" s="238"/>
      <c r="T141" s="239"/>
      <c r="U141" s="233"/>
      <c r="V141" s="233"/>
      <c r="W141" s="233"/>
      <c r="X141" s="233"/>
      <c r="Y141" s="233"/>
      <c r="Z141" s="233"/>
      <c r="AA141" s="240"/>
      <c r="AT141" s="241" t="s">
        <v>160</v>
      </c>
      <c r="AU141" s="241" t="s">
        <v>106</v>
      </c>
      <c r="AV141" s="10" t="s">
        <v>106</v>
      </c>
      <c r="AW141" s="10" t="s">
        <v>34</v>
      </c>
      <c r="AX141" s="10" t="s">
        <v>76</v>
      </c>
      <c r="AY141" s="241" t="s">
        <v>151</v>
      </c>
    </row>
    <row r="142" s="10" customFormat="1" ht="16.5" customHeight="1">
      <c r="B142" s="232"/>
      <c r="C142" s="233"/>
      <c r="D142" s="233"/>
      <c r="E142" s="234" t="s">
        <v>22</v>
      </c>
      <c r="F142" s="250" t="s">
        <v>560</v>
      </c>
      <c r="G142" s="233"/>
      <c r="H142" s="233"/>
      <c r="I142" s="233"/>
      <c r="J142" s="233"/>
      <c r="K142" s="237">
        <v>-118.057</v>
      </c>
      <c r="L142" s="233"/>
      <c r="M142" s="233"/>
      <c r="N142" s="233"/>
      <c r="O142" s="233"/>
      <c r="P142" s="233"/>
      <c r="Q142" s="233"/>
      <c r="R142" s="238"/>
      <c r="T142" s="239"/>
      <c r="U142" s="233"/>
      <c r="V142" s="233"/>
      <c r="W142" s="233"/>
      <c r="X142" s="233"/>
      <c r="Y142" s="233"/>
      <c r="Z142" s="233"/>
      <c r="AA142" s="240"/>
      <c r="AT142" s="241" t="s">
        <v>160</v>
      </c>
      <c r="AU142" s="241" t="s">
        <v>106</v>
      </c>
      <c r="AV142" s="10" t="s">
        <v>106</v>
      </c>
      <c r="AW142" s="10" t="s">
        <v>34</v>
      </c>
      <c r="AX142" s="10" t="s">
        <v>76</v>
      </c>
      <c r="AY142" s="241" t="s">
        <v>151</v>
      </c>
    </row>
    <row r="143" s="10" customFormat="1" ht="16.5" customHeight="1">
      <c r="B143" s="232"/>
      <c r="C143" s="233"/>
      <c r="D143" s="233"/>
      <c r="E143" s="234" t="s">
        <v>22</v>
      </c>
      <c r="F143" s="250" t="s">
        <v>561</v>
      </c>
      <c r="G143" s="233"/>
      <c r="H143" s="233"/>
      <c r="I143" s="233"/>
      <c r="J143" s="233"/>
      <c r="K143" s="237">
        <v>-22.699999999999999</v>
      </c>
      <c r="L143" s="233"/>
      <c r="M143" s="233"/>
      <c r="N143" s="233"/>
      <c r="O143" s="233"/>
      <c r="P143" s="233"/>
      <c r="Q143" s="233"/>
      <c r="R143" s="238"/>
      <c r="T143" s="239"/>
      <c r="U143" s="233"/>
      <c r="V143" s="233"/>
      <c r="W143" s="233"/>
      <c r="X143" s="233"/>
      <c r="Y143" s="233"/>
      <c r="Z143" s="233"/>
      <c r="AA143" s="240"/>
      <c r="AT143" s="241" t="s">
        <v>160</v>
      </c>
      <c r="AU143" s="241" t="s">
        <v>106</v>
      </c>
      <c r="AV143" s="10" t="s">
        <v>106</v>
      </c>
      <c r="AW143" s="10" t="s">
        <v>34</v>
      </c>
      <c r="AX143" s="10" t="s">
        <v>76</v>
      </c>
      <c r="AY143" s="241" t="s">
        <v>151</v>
      </c>
    </row>
    <row r="144" s="10" customFormat="1" ht="16.5" customHeight="1">
      <c r="B144" s="232"/>
      <c r="C144" s="233"/>
      <c r="D144" s="233"/>
      <c r="E144" s="234" t="s">
        <v>22</v>
      </c>
      <c r="F144" s="250" t="s">
        <v>562</v>
      </c>
      <c r="G144" s="233"/>
      <c r="H144" s="233"/>
      <c r="I144" s="233"/>
      <c r="J144" s="233"/>
      <c r="K144" s="237">
        <v>-21.568000000000001</v>
      </c>
      <c r="L144" s="233"/>
      <c r="M144" s="233"/>
      <c r="N144" s="233"/>
      <c r="O144" s="233"/>
      <c r="P144" s="233"/>
      <c r="Q144" s="233"/>
      <c r="R144" s="238"/>
      <c r="T144" s="239"/>
      <c r="U144" s="233"/>
      <c r="V144" s="233"/>
      <c r="W144" s="233"/>
      <c r="X144" s="233"/>
      <c r="Y144" s="233"/>
      <c r="Z144" s="233"/>
      <c r="AA144" s="240"/>
      <c r="AT144" s="241" t="s">
        <v>160</v>
      </c>
      <c r="AU144" s="241" t="s">
        <v>106</v>
      </c>
      <c r="AV144" s="10" t="s">
        <v>106</v>
      </c>
      <c r="AW144" s="10" t="s">
        <v>34</v>
      </c>
      <c r="AX144" s="10" t="s">
        <v>76</v>
      </c>
      <c r="AY144" s="241" t="s">
        <v>151</v>
      </c>
    </row>
    <row r="145" s="13" customFormat="1" ht="16.5" customHeight="1">
      <c r="B145" s="260"/>
      <c r="C145" s="261"/>
      <c r="D145" s="261"/>
      <c r="E145" s="262" t="s">
        <v>22</v>
      </c>
      <c r="F145" s="263" t="s">
        <v>179</v>
      </c>
      <c r="G145" s="261"/>
      <c r="H145" s="261"/>
      <c r="I145" s="261"/>
      <c r="J145" s="261"/>
      <c r="K145" s="264">
        <v>17.913</v>
      </c>
      <c r="L145" s="261"/>
      <c r="M145" s="261"/>
      <c r="N145" s="261"/>
      <c r="O145" s="261"/>
      <c r="P145" s="261"/>
      <c r="Q145" s="261"/>
      <c r="R145" s="265"/>
      <c r="T145" s="266"/>
      <c r="U145" s="261"/>
      <c r="V145" s="261"/>
      <c r="W145" s="261"/>
      <c r="X145" s="261"/>
      <c r="Y145" s="261"/>
      <c r="Z145" s="261"/>
      <c r="AA145" s="267"/>
      <c r="AT145" s="268" t="s">
        <v>160</v>
      </c>
      <c r="AU145" s="268" t="s">
        <v>106</v>
      </c>
      <c r="AV145" s="13" t="s">
        <v>157</v>
      </c>
      <c r="AW145" s="13" t="s">
        <v>34</v>
      </c>
      <c r="AX145" s="13" t="s">
        <v>84</v>
      </c>
      <c r="AY145" s="268" t="s">
        <v>151</v>
      </c>
    </row>
    <row r="146" s="1" customFormat="1" ht="25.5" customHeight="1">
      <c r="B146" s="48"/>
      <c r="C146" s="221" t="s">
        <v>268</v>
      </c>
      <c r="D146" s="221" t="s">
        <v>153</v>
      </c>
      <c r="E146" s="222" t="s">
        <v>241</v>
      </c>
      <c r="F146" s="223" t="s">
        <v>242</v>
      </c>
      <c r="G146" s="223"/>
      <c r="H146" s="223"/>
      <c r="I146" s="223"/>
      <c r="J146" s="224" t="s">
        <v>169</v>
      </c>
      <c r="K146" s="225">
        <v>17.913</v>
      </c>
      <c r="L146" s="226">
        <v>0</v>
      </c>
      <c r="M146" s="227"/>
      <c r="N146" s="228">
        <f>ROUND(L146*K146,2)</f>
        <v>0</v>
      </c>
      <c r="O146" s="228"/>
      <c r="P146" s="228"/>
      <c r="Q146" s="228"/>
      <c r="R146" s="50"/>
      <c r="T146" s="229" t="s">
        <v>22</v>
      </c>
      <c r="U146" s="58" t="s">
        <v>41</v>
      </c>
      <c r="V146" s="49"/>
      <c r="W146" s="230">
        <f>V146*K146</f>
        <v>0</v>
      </c>
      <c r="X146" s="230">
        <v>0</v>
      </c>
      <c r="Y146" s="230">
        <f>X146*K146</f>
        <v>0</v>
      </c>
      <c r="Z146" s="230">
        <v>0</v>
      </c>
      <c r="AA146" s="231">
        <f>Z146*K146</f>
        <v>0</v>
      </c>
      <c r="AR146" s="24" t="s">
        <v>157</v>
      </c>
      <c r="AT146" s="24" t="s">
        <v>153</v>
      </c>
      <c r="AU146" s="24" t="s">
        <v>106</v>
      </c>
      <c r="AY146" s="24" t="s">
        <v>151</v>
      </c>
      <c r="BE146" s="144">
        <f>IF(U146="základní",N146,0)</f>
        <v>0</v>
      </c>
      <c r="BF146" s="144">
        <f>IF(U146="snížená",N146,0)</f>
        <v>0</v>
      </c>
      <c r="BG146" s="144">
        <f>IF(U146="zákl. přenesená",N146,0)</f>
        <v>0</v>
      </c>
      <c r="BH146" s="144">
        <f>IF(U146="sníž. přenesená",N146,0)</f>
        <v>0</v>
      </c>
      <c r="BI146" s="144">
        <f>IF(U146="nulová",N146,0)</f>
        <v>0</v>
      </c>
      <c r="BJ146" s="24" t="s">
        <v>84</v>
      </c>
      <c r="BK146" s="144">
        <f>ROUND(L146*K146,2)</f>
        <v>0</v>
      </c>
      <c r="BL146" s="24" t="s">
        <v>157</v>
      </c>
      <c r="BM146" s="24" t="s">
        <v>563</v>
      </c>
    </row>
    <row r="147" s="1" customFormat="1" ht="16.5" customHeight="1">
      <c r="B147" s="48"/>
      <c r="C147" s="221" t="s">
        <v>272</v>
      </c>
      <c r="D147" s="221" t="s">
        <v>153</v>
      </c>
      <c r="E147" s="222" t="s">
        <v>245</v>
      </c>
      <c r="F147" s="223" t="s">
        <v>246</v>
      </c>
      <c r="G147" s="223"/>
      <c r="H147" s="223"/>
      <c r="I147" s="223"/>
      <c r="J147" s="224" t="s">
        <v>169</v>
      </c>
      <c r="K147" s="225">
        <v>17.913</v>
      </c>
      <c r="L147" s="226">
        <v>0</v>
      </c>
      <c r="M147" s="227"/>
      <c r="N147" s="228">
        <f>ROUND(L147*K147,2)</f>
        <v>0</v>
      </c>
      <c r="O147" s="228"/>
      <c r="P147" s="228"/>
      <c r="Q147" s="228"/>
      <c r="R147" s="50"/>
      <c r="T147" s="229" t="s">
        <v>22</v>
      </c>
      <c r="U147" s="58" t="s">
        <v>41</v>
      </c>
      <c r="V147" s="49"/>
      <c r="W147" s="230">
        <f>V147*K147</f>
        <v>0</v>
      </c>
      <c r="X147" s="230">
        <v>0</v>
      </c>
      <c r="Y147" s="230">
        <f>X147*K147</f>
        <v>0</v>
      </c>
      <c r="Z147" s="230">
        <v>0</v>
      </c>
      <c r="AA147" s="231">
        <f>Z147*K147</f>
        <v>0</v>
      </c>
      <c r="AR147" s="24" t="s">
        <v>157</v>
      </c>
      <c r="AT147" s="24" t="s">
        <v>153</v>
      </c>
      <c r="AU147" s="24" t="s">
        <v>106</v>
      </c>
      <c r="AY147" s="24" t="s">
        <v>151</v>
      </c>
      <c r="BE147" s="144">
        <f>IF(U147="základní",N147,0)</f>
        <v>0</v>
      </c>
      <c r="BF147" s="144">
        <f>IF(U147="snížená",N147,0)</f>
        <v>0</v>
      </c>
      <c r="BG147" s="144">
        <f>IF(U147="zákl. přenesená",N147,0)</f>
        <v>0</v>
      </c>
      <c r="BH147" s="144">
        <f>IF(U147="sníž. přenesená",N147,0)</f>
        <v>0</v>
      </c>
      <c r="BI147" s="144">
        <f>IF(U147="nulová",N147,0)</f>
        <v>0</v>
      </c>
      <c r="BJ147" s="24" t="s">
        <v>84</v>
      </c>
      <c r="BK147" s="144">
        <f>ROUND(L147*K147,2)</f>
        <v>0</v>
      </c>
      <c r="BL147" s="24" t="s">
        <v>157</v>
      </c>
      <c r="BM147" s="24" t="s">
        <v>564</v>
      </c>
    </row>
    <row r="148" s="1" customFormat="1" ht="25.5" customHeight="1">
      <c r="B148" s="48"/>
      <c r="C148" s="221" t="s">
        <v>11</v>
      </c>
      <c r="D148" s="221" t="s">
        <v>153</v>
      </c>
      <c r="E148" s="222" t="s">
        <v>249</v>
      </c>
      <c r="F148" s="223" t="s">
        <v>250</v>
      </c>
      <c r="G148" s="223"/>
      <c r="H148" s="223"/>
      <c r="I148" s="223"/>
      <c r="J148" s="224" t="s">
        <v>251</v>
      </c>
      <c r="K148" s="225">
        <v>32.960000000000001</v>
      </c>
      <c r="L148" s="226">
        <v>0</v>
      </c>
      <c r="M148" s="227"/>
      <c r="N148" s="228">
        <f>ROUND(L148*K148,2)</f>
        <v>0</v>
      </c>
      <c r="O148" s="228"/>
      <c r="P148" s="228"/>
      <c r="Q148" s="228"/>
      <c r="R148" s="50"/>
      <c r="T148" s="229" t="s">
        <v>22</v>
      </c>
      <c r="U148" s="58" t="s">
        <v>41</v>
      </c>
      <c r="V148" s="49"/>
      <c r="W148" s="230">
        <f>V148*K148</f>
        <v>0</v>
      </c>
      <c r="X148" s="230">
        <v>0</v>
      </c>
      <c r="Y148" s="230">
        <f>X148*K148</f>
        <v>0</v>
      </c>
      <c r="Z148" s="230">
        <v>0</v>
      </c>
      <c r="AA148" s="231">
        <f>Z148*K148</f>
        <v>0</v>
      </c>
      <c r="AR148" s="24" t="s">
        <v>157</v>
      </c>
      <c r="AT148" s="24" t="s">
        <v>153</v>
      </c>
      <c r="AU148" s="24" t="s">
        <v>106</v>
      </c>
      <c r="AY148" s="24" t="s">
        <v>151</v>
      </c>
      <c r="BE148" s="144">
        <f>IF(U148="základní",N148,0)</f>
        <v>0</v>
      </c>
      <c r="BF148" s="144">
        <f>IF(U148="snížená",N148,0)</f>
        <v>0</v>
      </c>
      <c r="BG148" s="144">
        <f>IF(U148="zákl. přenesená",N148,0)</f>
        <v>0</v>
      </c>
      <c r="BH148" s="144">
        <f>IF(U148="sníž. přenesená",N148,0)</f>
        <v>0</v>
      </c>
      <c r="BI148" s="144">
        <f>IF(U148="nulová",N148,0)</f>
        <v>0</v>
      </c>
      <c r="BJ148" s="24" t="s">
        <v>84</v>
      </c>
      <c r="BK148" s="144">
        <f>ROUND(L148*K148,2)</f>
        <v>0</v>
      </c>
      <c r="BL148" s="24" t="s">
        <v>157</v>
      </c>
      <c r="BM148" s="24" t="s">
        <v>565</v>
      </c>
    </row>
    <row r="149" s="1" customFormat="1" ht="25.5" customHeight="1">
      <c r="B149" s="48"/>
      <c r="C149" s="221" t="s">
        <v>314</v>
      </c>
      <c r="D149" s="221" t="s">
        <v>153</v>
      </c>
      <c r="E149" s="222" t="s">
        <v>254</v>
      </c>
      <c r="F149" s="223" t="s">
        <v>255</v>
      </c>
      <c r="G149" s="223"/>
      <c r="H149" s="223"/>
      <c r="I149" s="223"/>
      <c r="J149" s="224" t="s">
        <v>169</v>
      </c>
      <c r="K149" s="225">
        <v>25.568000000000001</v>
      </c>
      <c r="L149" s="226">
        <v>0</v>
      </c>
      <c r="M149" s="227"/>
      <c r="N149" s="228">
        <f>ROUND(L149*K149,2)</f>
        <v>0</v>
      </c>
      <c r="O149" s="228"/>
      <c r="P149" s="228"/>
      <c r="Q149" s="228"/>
      <c r="R149" s="50"/>
      <c r="T149" s="229" t="s">
        <v>22</v>
      </c>
      <c r="U149" s="58" t="s">
        <v>41</v>
      </c>
      <c r="V149" s="49"/>
      <c r="W149" s="230">
        <f>V149*K149</f>
        <v>0</v>
      </c>
      <c r="X149" s="230">
        <v>0</v>
      </c>
      <c r="Y149" s="230">
        <f>X149*K149</f>
        <v>0</v>
      </c>
      <c r="Z149" s="230">
        <v>0</v>
      </c>
      <c r="AA149" s="231">
        <f>Z149*K149</f>
        <v>0</v>
      </c>
      <c r="AR149" s="24" t="s">
        <v>157</v>
      </c>
      <c r="AT149" s="24" t="s">
        <v>153</v>
      </c>
      <c r="AU149" s="24" t="s">
        <v>106</v>
      </c>
      <c r="AY149" s="24" t="s">
        <v>151</v>
      </c>
      <c r="BE149" s="144">
        <f>IF(U149="základní",N149,0)</f>
        <v>0</v>
      </c>
      <c r="BF149" s="144">
        <f>IF(U149="snížená",N149,0)</f>
        <v>0</v>
      </c>
      <c r="BG149" s="144">
        <f>IF(U149="zákl. přenesená",N149,0)</f>
        <v>0</v>
      </c>
      <c r="BH149" s="144">
        <f>IF(U149="sníž. přenesená",N149,0)</f>
        <v>0</v>
      </c>
      <c r="BI149" s="144">
        <f>IF(U149="nulová",N149,0)</f>
        <v>0</v>
      </c>
      <c r="BJ149" s="24" t="s">
        <v>84</v>
      </c>
      <c r="BK149" s="144">
        <f>ROUND(L149*K149,2)</f>
        <v>0</v>
      </c>
      <c r="BL149" s="24" t="s">
        <v>157</v>
      </c>
      <c r="BM149" s="24" t="s">
        <v>566</v>
      </c>
    </row>
    <row r="150" s="11" customFormat="1" ht="16.5" customHeight="1">
      <c r="B150" s="242"/>
      <c r="C150" s="243"/>
      <c r="D150" s="243"/>
      <c r="E150" s="244" t="s">
        <v>22</v>
      </c>
      <c r="F150" s="269" t="s">
        <v>519</v>
      </c>
      <c r="G150" s="270"/>
      <c r="H150" s="270"/>
      <c r="I150" s="270"/>
      <c r="J150" s="243"/>
      <c r="K150" s="244" t="s">
        <v>22</v>
      </c>
      <c r="L150" s="243"/>
      <c r="M150" s="243"/>
      <c r="N150" s="243"/>
      <c r="O150" s="243"/>
      <c r="P150" s="243"/>
      <c r="Q150" s="243"/>
      <c r="R150" s="246"/>
      <c r="T150" s="247"/>
      <c r="U150" s="243"/>
      <c r="V150" s="243"/>
      <c r="W150" s="243"/>
      <c r="X150" s="243"/>
      <c r="Y150" s="243"/>
      <c r="Z150" s="243"/>
      <c r="AA150" s="248"/>
      <c r="AT150" s="249" t="s">
        <v>160</v>
      </c>
      <c r="AU150" s="249" t="s">
        <v>106</v>
      </c>
      <c r="AV150" s="11" t="s">
        <v>84</v>
      </c>
      <c r="AW150" s="11" t="s">
        <v>34</v>
      </c>
      <c r="AX150" s="11" t="s">
        <v>76</v>
      </c>
      <c r="AY150" s="249" t="s">
        <v>151</v>
      </c>
    </row>
    <row r="151" s="10" customFormat="1" ht="16.5" customHeight="1">
      <c r="B151" s="232"/>
      <c r="C151" s="233"/>
      <c r="D151" s="233"/>
      <c r="E151" s="234" t="s">
        <v>22</v>
      </c>
      <c r="F151" s="250" t="s">
        <v>567</v>
      </c>
      <c r="G151" s="233"/>
      <c r="H151" s="233"/>
      <c r="I151" s="233"/>
      <c r="J151" s="233"/>
      <c r="K151" s="237">
        <v>9.0719999999999992</v>
      </c>
      <c r="L151" s="233"/>
      <c r="M151" s="233"/>
      <c r="N151" s="233"/>
      <c r="O151" s="233"/>
      <c r="P151" s="233"/>
      <c r="Q151" s="233"/>
      <c r="R151" s="238"/>
      <c r="T151" s="239"/>
      <c r="U151" s="233"/>
      <c r="V151" s="233"/>
      <c r="W151" s="233"/>
      <c r="X151" s="233"/>
      <c r="Y151" s="233"/>
      <c r="Z151" s="233"/>
      <c r="AA151" s="240"/>
      <c r="AT151" s="241" t="s">
        <v>160</v>
      </c>
      <c r="AU151" s="241" t="s">
        <v>106</v>
      </c>
      <c r="AV151" s="10" t="s">
        <v>106</v>
      </c>
      <c r="AW151" s="10" t="s">
        <v>34</v>
      </c>
      <c r="AX151" s="10" t="s">
        <v>76</v>
      </c>
      <c r="AY151" s="241" t="s">
        <v>151</v>
      </c>
    </row>
    <row r="152" s="10" customFormat="1" ht="16.5" customHeight="1">
      <c r="B152" s="232"/>
      <c r="C152" s="233"/>
      <c r="D152" s="233"/>
      <c r="E152" s="234" t="s">
        <v>22</v>
      </c>
      <c r="F152" s="250" t="s">
        <v>568</v>
      </c>
      <c r="G152" s="233"/>
      <c r="H152" s="233"/>
      <c r="I152" s="233"/>
      <c r="J152" s="233"/>
      <c r="K152" s="237">
        <v>12.496</v>
      </c>
      <c r="L152" s="233"/>
      <c r="M152" s="233"/>
      <c r="N152" s="233"/>
      <c r="O152" s="233"/>
      <c r="P152" s="233"/>
      <c r="Q152" s="233"/>
      <c r="R152" s="238"/>
      <c r="T152" s="239"/>
      <c r="U152" s="233"/>
      <c r="V152" s="233"/>
      <c r="W152" s="233"/>
      <c r="X152" s="233"/>
      <c r="Y152" s="233"/>
      <c r="Z152" s="233"/>
      <c r="AA152" s="240"/>
      <c r="AT152" s="241" t="s">
        <v>160</v>
      </c>
      <c r="AU152" s="241" t="s">
        <v>106</v>
      </c>
      <c r="AV152" s="10" t="s">
        <v>106</v>
      </c>
      <c r="AW152" s="10" t="s">
        <v>34</v>
      </c>
      <c r="AX152" s="10" t="s">
        <v>76</v>
      </c>
      <c r="AY152" s="241" t="s">
        <v>151</v>
      </c>
    </row>
    <row r="153" s="12" customFormat="1" ht="16.5" customHeight="1">
      <c r="B153" s="251"/>
      <c r="C153" s="252"/>
      <c r="D153" s="252"/>
      <c r="E153" s="253" t="s">
        <v>22</v>
      </c>
      <c r="F153" s="254" t="s">
        <v>175</v>
      </c>
      <c r="G153" s="252"/>
      <c r="H153" s="252"/>
      <c r="I153" s="252"/>
      <c r="J153" s="252"/>
      <c r="K153" s="255">
        <v>21.568000000000001</v>
      </c>
      <c r="L153" s="252"/>
      <c r="M153" s="252"/>
      <c r="N153" s="252"/>
      <c r="O153" s="252"/>
      <c r="P153" s="252"/>
      <c r="Q153" s="252"/>
      <c r="R153" s="256"/>
      <c r="T153" s="257"/>
      <c r="U153" s="252"/>
      <c r="V153" s="252"/>
      <c r="W153" s="252"/>
      <c r="X153" s="252"/>
      <c r="Y153" s="252"/>
      <c r="Z153" s="252"/>
      <c r="AA153" s="258"/>
      <c r="AT153" s="259" t="s">
        <v>160</v>
      </c>
      <c r="AU153" s="259" t="s">
        <v>106</v>
      </c>
      <c r="AV153" s="12" t="s">
        <v>176</v>
      </c>
      <c r="AW153" s="12" t="s">
        <v>34</v>
      </c>
      <c r="AX153" s="12" t="s">
        <v>76</v>
      </c>
      <c r="AY153" s="259" t="s">
        <v>151</v>
      </c>
    </row>
    <row r="154" s="10" customFormat="1" ht="16.5" customHeight="1">
      <c r="B154" s="232"/>
      <c r="C154" s="233"/>
      <c r="D154" s="233"/>
      <c r="E154" s="234" t="s">
        <v>22</v>
      </c>
      <c r="F154" s="250" t="s">
        <v>569</v>
      </c>
      <c r="G154" s="233"/>
      <c r="H154" s="233"/>
      <c r="I154" s="233"/>
      <c r="J154" s="233"/>
      <c r="K154" s="237">
        <v>4</v>
      </c>
      <c r="L154" s="233"/>
      <c r="M154" s="233"/>
      <c r="N154" s="233"/>
      <c r="O154" s="233"/>
      <c r="P154" s="233"/>
      <c r="Q154" s="233"/>
      <c r="R154" s="238"/>
      <c r="T154" s="239"/>
      <c r="U154" s="233"/>
      <c r="V154" s="233"/>
      <c r="W154" s="233"/>
      <c r="X154" s="233"/>
      <c r="Y154" s="233"/>
      <c r="Z154" s="233"/>
      <c r="AA154" s="240"/>
      <c r="AT154" s="241" t="s">
        <v>160</v>
      </c>
      <c r="AU154" s="241" t="s">
        <v>106</v>
      </c>
      <c r="AV154" s="10" t="s">
        <v>106</v>
      </c>
      <c r="AW154" s="10" t="s">
        <v>34</v>
      </c>
      <c r="AX154" s="10" t="s">
        <v>76</v>
      </c>
      <c r="AY154" s="241" t="s">
        <v>151</v>
      </c>
    </row>
    <row r="155" s="13" customFormat="1" ht="16.5" customHeight="1">
      <c r="B155" s="260"/>
      <c r="C155" s="261"/>
      <c r="D155" s="261"/>
      <c r="E155" s="262" t="s">
        <v>22</v>
      </c>
      <c r="F155" s="263" t="s">
        <v>179</v>
      </c>
      <c r="G155" s="261"/>
      <c r="H155" s="261"/>
      <c r="I155" s="261"/>
      <c r="J155" s="261"/>
      <c r="K155" s="264">
        <v>25.568000000000001</v>
      </c>
      <c r="L155" s="261"/>
      <c r="M155" s="261"/>
      <c r="N155" s="261"/>
      <c r="O155" s="261"/>
      <c r="P155" s="261"/>
      <c r="Q155" s="261"/>
      <c r="R155" s="265"/>
      <c r="T155" s="266"/>
      <c r="U155" s="261"/>
      <c r="V155" s="261"/>
      <c r="W155" s="261"/>
      <c r="X155" s="261"/>
      <c r="Y155" s="261"/>
      <c r="Z155" s="261"/>
      <c r="AA155" s="267"/>
      <c r="AT155" s="268" t="s">
        <v>160</v>
      </c>
      <c r="AU155" s="268" t="s">
        <v>106</v>
      </c>
      <c r="AV155" s="13" t="s">
        <v>157</v>
      </c>
      <c r="AW155" s="13" t="s">
        <v>34</v>
      </c>
      <c r="AX155" s="13" t="s">
        <v>84</v>
      </c>
      <c r="AY155" s="268" t="s">
        <v>151</v>
      </c>
    </row>
    <row r="156" s="1" customFormat="1" ht="25.5" customHeight="1">
      <c r="B156" s="48"/>
      <c r="C156" s="221" t="s">
        <v>194</v>
      </c>
      <c r="D156" s="221" t="s">
        <v>153</v>
      </c>
      <c r="E156" s="222" t="s">
        <v>273</v>
      </c>
      <c r="F156" s="223" t="s">
        <v>274</v>
      </c>
      <c r="G156" s="223"/>
      <c r="H156" s="223"/>
      <c r="I156" s="223"/>
      <c r="J156" s="224" t="s">
        <v>169</v>
      </c>
      <c r="K156" s="225">
        <v>118.057</v>
      </c>
      <c r="L156" s="226">
        <v>0</v>
      </c>
      <c r="M156" s="227"/>
      <c r="N156" s="228">
        <f>ROUND(L156*K156,2)</f>
        <v>0</v>
      </c>
      <c r="O156" s="228"/>
      <c r="P156" s="228"/>
      <c r="Q156" s="228"/>
      <c r="R156" s="50"/>
      <c r="T156" s="229" t="s">
        <v>22</v>
      </c>
      <c r="U156" s="58" t="s">
        <v>41</v>
      </c>
      <c r="V156" s="49"/>
      <c r="W156" s="230">
        <f>V156*K156</f>
        <v>0</v>
      </c>
      <c r="X156" s="230">
        <v>0</v>
      </c>
      <c r="Y156" s="230">
        <f>X156*K156</f>
        <v>0</v>
      </c>
      <c r="Z156" s="230">
        <v>0</v>
      </c>
      <c r="AA156" s="231">
        <f>Z156*K156</f>
        <v>0</v>
      </c>
      <c r="AR156" s="24" t="s">
        <v>157</v>
      </c>
      <c r="AT156" s="24" t="s">
        <v>153</v>
      </c>
      <c r="AU156" s="24" t="s">
        <v>106</v>
      </c>
      <c r="AY156" s="24" t="s">
        <v>151</v>
      </c>
      <c r="BE156" s="144">
        <f>IF(U156="základní",N156,0)</f>
        <v>0</v>
      </c>
      <c r="BF156" s="144">
        <f>IF(U156="snížená",N156,0)</f>
        <v>0</v>
      </c>
      <c r="BG156" s="144">
        <f>IF(U156="zákl. přenesená",N156,0)</f>
        <v>0</v>
      </c>
      <c r="BH156" s="144">
        <f>IF(U156="sníž. přenesená",N156,0)</f>
        <v>0</v>
      </c>
      <c r="BI156" s="144">
        <f>IF(U156="nulová",N156,0)</f>
        <v>0</v>
      </c>
      <c r="BJ156" s="24" t="s">
        <v>84</v>
      </c>
      <c r="BK156" s="144">
        <f>ROUND(L156*K156,2)</f>
        <v>0</v>
      </c>
      <c r="BL156" s="24" t="s">
        <v>157</v>
      </c>
      <c r="BM156" s="24" t="s">
        <v>570</v>
      </c>
    </row>
    <row r="157" s="10" customFormat="1" ht="25.5" customHeight="1">
      <c r="B157" s="232"/>
      <c r="C157" s="233"/>
      <c r="D157" s="233"/>
      <c r="E157" s="234" t="s">
        <v>22</v>
      </c>
      <c r="F157" s="235" t="s">
        <v>571</v>
      </c>
      <c r="G157" s="236"/>
      <c r="H157" s="236"/>
      <c r="I157" s="236"/>
      <c r="J157" s="233"/>
      <c r="K157" s="237">
        <v>111.09099999999999</v>
      </c>
      <c r="L157" s="233"/>
      <c r="M157" s="233"/>
      <c r="N157" s="233"/>
      <c r="O157" s="233"/>
      <c r="P157" s="233"/>
      <c r="Q157" s="233"/>
      <c r="R157" s="238"/>
      <c r="T157" s="239"/>
      <c r="U157" s="233"/>
      <c r="V157" s="233"/>
      <c r="W157" s="233"/>
      <c r="X157" s="233"/>
      <c r="Y157" s="233"/>
      <c r="Z157" s="233"/>
      <c r="AA157" s="240"/>
      <c r="AT157" s="241" t="s">
        <v>160</v>
      </c>
      <c r="AU157" s="241" t="s">
        <v>106</v>
      </c>
      <c r="AV157" s="10" t="s">
        <v>106</v>
      </c>
      <c r="AW157" s="10" t="s">
        <v>34</v>
      </c>
      <c r="AX157" s="10" t="s">
        <v>76</v>
      </c>
      <c r="AY157" s="241" t="s">
        <v>151</v>
      </c>
    </row>
    <row r="158" s="10" customFormat="1" ht="25.5" customHeight="1">
      <c r="B158" s="232"/>
      <c r="C158" s="233"/>
      <c r="D158" s="233"/>
      <c r="E158" s="234" t="s">
        <v>22</v>
      </c>
      <c r="F158" s="250" t="s">
        <v>572</v>
      </c>
      <c r="G158" s="233"/>
      <c r="H158" s="233"/>
      <c r="I158" s="233"/>
      <c r="J158" s="233"/>
      <c r="K158" s="237">
        <v>6.9660000000000002</v>
      </c>
      <c r="L158" s="233"/>
      <c r="M158" s="233"/>
      <c r="N158" s="233"/>
      <c r="O158" s="233"/>
      <c r="P158" s="233"/>
      <c r="Q158" s="233"/>
      <c r="R158" s="238"/>
      <c r="T158" s="239"/>
      <c r="U158" s="233"/>
      <c r="V158" s="233"/>
      <c r="W158" s="233"/>
      <c r="X158" s="233"/>
      <c r="Y158" s="233"/>
      <c r="Z158" s="233"/>
      <c r="AA158" s="240"/>
      <c r="AT158" s="241" t="s">
        <v>160</v>
      </c>
      <c r="AU158" s="241" t="s">
        <v>106</v>
      </c>
      <c r="AV158" s="10" t="s">
        <v>106</v>
      </c>
      <c r="AW158" s="10" t="s">
        <v>34</v>
      </c>
      <c r="AX158" s="10" t="s">
        <v>76</v>
      </c>
      <c r="AY158" s="241" t="s">
        <v>151</v>
      </c>
    </row>
    <row r="159" s="13" customFormat="1" ht="16.5" customHeight="1">
      <c r="B159" s="260"/>
      <c r="C159" s="261"/>
      <c r="D159" s="261"/>
      <c r="E159" s="262" t="s">
        <v>22</v>
      </c>
      <c r="F159" s="263" t="s">
        <v>179</v>
      </c>
      <c r="G159" s="261"/>
      <c r="H159" s="261"/>
      <c r="I159" s="261"/>
      <c r="J159" s="261"/>
      <c r="K159" s="264">
        <v>118.057</v>
      </c>
      <c r="L159" s="261"/>
      <c r="M159" s="261"/>
      <c r="N159" s="261"/>
      <c r="O159" s="261"/>
      <c r="P159" s="261"/>
      <c r="Q159" s="261"/>
      <c r="R159" s="265"/>
      <c r="T159" s="266"/>
      <c r="U159" s="261"/>
      <c r="V159" s="261"/>
      <c r="W159" s="261"/>
      <c r="X159" s="261"/>
      <c r="Y159" s="261"/>
      <c r="Z159" s="261"/>
      <c r="AA159" s="267"/>
      <c r="AT159" s="268" t="s">
        <v>160</v>
      </c>
      <c r="AU159" s="268" t="s">
        <v>106</v>
      </c>
      <c r="AV159" s="13" t="s">
        <v>157</v>
      </c>
      <c r="AW159" s="13" t="s">
        <v>34</v>
      </c>
      <c r="AX159" s="13" t="s">
        <v>84</v>
      </c>
      <c r="AY159" s="268" t="s">
        <v>151</v>
      </c>
    </row>
    <row r="160" s="1" customFormat="1" ht="16.5" customHeight="1">
      <c r="B160" s="48"/>
      <c r="C160" s="271" t="s">
        <v>538</v>
      </c>
      <c r="D160" s="271" t="s">
        <v>263</v>
      </c>
      <c r="E160" s="272" t="s">
        <v>282</v>
      </c>
      <c r="F160" s="273" t="s">
        <v>283</v>
      </c>
      <c r="G160" s="273"/>
      <c r="H160" s="273"/>
      <c r="I160" s="273"/>
      <c r="J160" s="274" t="s">
        <v>251</v>
      </c>
      <c r="K160" s="275">
        <v>13.932</v>
      </c>
      <c r="L160" s="276">
        <v>0</v>
      </c>
      <c r="M160" s="277"/>
      <c r="N160" s="278">
        <f>ROUND(L160*K160,2)</f>
        <v>0</v>
      </c>
      <c r="O160" s="228"/>
      <c r="P160" s="228"/>
      <c r="Q160" s="228"/>
      <c r="R160" s="50"/>
      <c r="T160" s="229" t="s">
        <v>22</v>
      </c>
      <c r="U160" s="58" t="s">
        <v>41</v>
      </c>
      <c r="V160" s="49"/>
      <c r="W160" s="230">
        <f>V160*K160</f>
        <v>0</v>
      </c>
      <c r="X160" s="230">
        <v>1</v>
      </c>
      <c r="Y160" s="230">
        <f>X160*K160</f>
        <v>13.932</v>
      </c>
      <c r="Z160" s="230">
        <v>0</v>
      </c>
      <c r="AA160" s="231">
        <f>Z160*K160</f>
        <v>0</v>
      </c>
      <c r="AR160" s="24" t="s">
        <v>240</v>
      </c>
      <c r="AT160" s="24" t="s">
        <v>263</v>
      </c>
      <c r="AU160" s="24" t="s">
        <v>106</v>
      </c>
      <c r="AY160" s="24" t="s">
        <v>151</v>
      </c>
      <c r="BE160" s="144">
        <f>IF(U160="základní",N160,0)</f>
        <v>0</v>
      </c>
      <c r="BF160" s="144">
        <f>IF(U160="snížená",N160,0)</f>
        <v>0</v>
      </c>
      <c r="BG160" s="144">
        <f>IF(U160="zákl. přenesená",N160,0)</f>
        <v>0</v>
      </c>
      <c r="BH160" s="144">
        <f>IF(U160="sníž. přenesená",N160,0)</f>
        <v>0</v>
      </c>
      <c r="BI160" s="144">
        <f>IF(U160="nulová",N160,0)</f>
        <v>0</v>
      </c>
      <c r="BJ160" s="24" t="s">
        <v>84</v>
      </c>
      <c r="BK160" s="144">
        <f>ROUND(L160*K160,2)</f>
        <v>0</v>
      </c>
      <c r="BL160" s="24" t="s">
        <v>157</v>
      </c>
      <c r="BM160" s="24" t="s">
        <v>573</v>
      </c>
    </row>
    <row r="161" s="10" customFormat="1" ht="25.5" customHeight="1">
      <c r="B161" s="232"/>
      <c r="C161" s="233"/>
      <c r="D161" s="233"/>
      <c r="E161" s="234" t="s">
        <v>22</v>
      </c>
      <c r="F161" s="235" t="s">
        <v>572</v>
      </c>
      <c r="G161" s="236"/>
      <c r="H161" s="236"/>
      <c r="I161" s="236"/>
      <c r="J161" s="233"/>
      <c r="K161" s="237">
        <v>6.9660000000000002</v>
      </c>
      <c r="L161" s="233"/>
      <c r="M161" s="233"/>
      <c r="N161" s="233"/>
      <c r="O161" s="233"/>
      <c r="P161" s="233"/>
      <c r="Q161" s="233"/>
      <c r="R161" s="238"/>
      <c r="T161" s="239"/>
      <c r="U161" s="233"/>
      <c r="V161" s="233"/>
      <c r="W161" s="233"/>
      <c r="X161" s="233"/>
      <c r="Y161" s="233"/>
      <c r="Z161" s="233"/>
      <c r="AA161" s="240"/>
      <c r="AT161" s="241" t="s">
        <v>160</v>
      </c>
      <c r="AU161" s="241" t="s">
        <v>106</v>
      </c>
      <c r="AV161" s="10" t="s">
        <v>106</v>
      </c>
      <c r="AW161" s="10" t="s">
        <v>34</v>
      </c>
      <c r="AX161" s="10" t="s">
        <v>84</v>
      </c>
      <c r="AY161" s="241" t="s">
        <v>151</v>
      </c>
    </row>
    <row r="162" s="1" customFormat="1" ht="16.5" customHeight="1">
      <c r="B162" s="48"/>
      <c r="C162" s="271" t="s">
        <v>540</v>
      </c>
      <c r="D162" s="271" t="s">
        <v>263</v>
      </c>
      <c r="E162" s="272" t="s">
        <v>286</v>
      </c>
      <c r="F162" s="273" t="s">
        <v>287</v>
      </c>
      <c r="G162" s="273"/>
      <c r="H162" s="273"/>
      <c r="I162" s="273"/>
      <c r="J162" s="274" t="s">
        <v>251</v>
      </c>
      <c r="K162" s="275">
        <v>222.18199999999999</v>
      </c>
      <c r="L162" s="276">
        <v>0</v>
      </c>
      <c r="M162" s="277"/>
      <c r="N162" s="278">
        <f>ROUND(L162*K162,2)</f>
        <v>0</v>
      </c>
      <c r="O162" s="228"/>
      <c r="P162" s="228"/>
      <c r="Q162" s="228"/>
      <c r="R162" s="50"/>
      <c r="T162" s="229" t="s">
        <v>22</v>
      </c>
      <c r="U162" s="58" t="s">
        <v>41</v>
      </c>
      <c r="V162" s="49"/>
      <c r="W162" s="230">
        <f>V162*K162</f>
        <v>0</v>
      </c>
      <c r="X162" s="230">
        <v>1</v>
      </c>
      <c r="Y162" s="230">
        <f>X162*K162</f>
        <v>222.18199999999999</v>
      </c>
      <c r="Z162" s="230">
        <v>0</v>
      </c>
      <c r="AA162" s="231">
        <f>Z162*K162</f>
        <v>0</v>
      </c>
      <c r="AR162" s="24" t="s">
        <v>240</v>
      </c>
      <c r="AT162" s="24" t="s">
        <v>263</v>
      </c>
      <c r="AU162" s="24" t="s">
        <v>106</v>
      </c>
      <c r="AY162" s="24" t="s">
        <v>151</v>
      </c>
      <c r="BE162" s="144">
        <f>IF(U162="základní",N162,0)</f>
        <v>0</v>
      </c>
      <c r="BF162" s="144">
        <f>IF(U162="snížená",N162,0)</f>
        <v>0</v>
      </c>
      <c r="BG162" s="144">
        <f>IF(U162="zákl. přenesená",N162,0)</f>
        <v>0</v>
      </c>
      <c r="BH162" s="144">
        <f>IF(U162="sníž. přenesená",N162,0)</f>
        <v>0</v>
      </c>
      <c r="BI162" s="144">
        <f>IF(U162="nulová",N162,0)</f>
        <v>0</v>
      </c>
      <c r="BJ162" s="24" t="s">
        <v>84</v>
      </c>
      <c r="BK162" s="144">
        <f>ROUND(L162*K162,2)</f>
        <v>0</v>
      </c>
      <c r="BL162" s="24" t="s">
        <v>157</v>
      </c>
      <c r="BM162" s="24" t="s">
        <v>574</v>
      </c>
    </row>
    <row r="163" s="10" customFormat="1" ht="25.5" customHeight="1">
      <c r="B163" s="232"/>
      <c r="C163" s="233"/>
      <c r="D163" s="233"/>
      <c r="E163" s="234" t="s">
        <v>22</v>
      </c>
      <c r="F163" s="235" t="s">
        <v>571</v>
      </c>
      <c r="G163" s="236"/>
      <c r="H163" s="236"/>
      <c r="I163" s="236"/>
      <c r="J163" s="233"/>
      <c r="K163" s="237">
        <v>111.09099999999999</v>
      </c>
      <c r="L163" s="233"/>
      <c r="M163" s="233"/>
      <c r="N163" s="233"/>
      <c r="O163" s="233"/>
      <c r="P163" s="233"/>
      <c r="Q163" s="233"/>
      <c r="R163" s="238"/>
      <c r="T163" s="239"/>
      <c r="U163" s="233"/>
      <c r="V163" s="233"/>
      <c r="W163" s="233"/>
      <c r="X163" s="233"/>
      <c r="Y163" s="233"/>
      <c r="Z163" s="233"/>
      <c r="AA163" s="240"/>
      <c r="AT163" s="241" t="s">
        <v>160</v>
      </c>
      <c r="AU163" s="241" t="s">
        <v>106</v>
      </c>
      <c r="AV163" s="10" t="s">
        <v>106</v>
      </c>
      <c r="AW163" s="10" t="s">
        <v>34</v>
      </c>
      <c r="AX163" s="10" t="s">
        <v>84</v>
      </c>
      <c r="AY163" s="241" t="s">
        <v>151</v>
      </c>
    </row>
    <row r="164" s="1" customFormat="1" ht="25.5" customHeight="1">
      <c r="B164" s="48"/>
      <c r="C164" s="271" t="s">
        <v>412</v>
      </c>
      <c r="D164" s="271" t="s">
        <v>263</v>
      </c>
      <c r="E164" s="272" t="s">
        <v>575</v>
      </c>
      <c r="F164" s="273" t="s">
        <v>576</v>
      </c>
      <c r="G164" s="273"/>
      <c r="H164" s="273"/>
      <c r="I164" s="273"/>
      <c r="J164" s="274" t="s">
        <v>251</v>
      </c>
      <c r="K164" s="275">
        <v>8</v>
      </c>
      <c r="L164" s="276">
        <v>0</v>
      </c>
      <c r="M164" s="277"/>
      <c r="N164" s="278">
        <f>ROUND(L164*K164,2)</f>
        <v>0</v>
      </c>
      <c r="O164" s="228"/>
      <c r="P164" s="228"/>
      <c r="Q164" s="228"/>
      <c r="R164" s="50"/>
      <c r="T164" s="229" t="s">
        <v>22</v>
      </c>
      <c r="U164" s="58" t="s">
        <v>41</v>
      </c>
      <c r="V164" s="49"/>
      <c r="W164" s="230">
        <f>V164*K164</f>
        <v>0</v>
      </c>
      <c r="X164" s="230">
        <v>1</v>
      </c>
      <c r="Y164" s="230">
        <f>X164*K164</f>
        <v>8</v>
      </c>
      <c r="Z164" s="230">
        <v>0</v>
      </c>
      <c r="AA164" s="231">
        <f>Z164*K164</f>
        <v>0</v>
      </c>
      <c r="AR164" s="24" t="s">
        <v>240</v>
      </c>
      <c r="AT164" s="24" t="s">
        <v>263</v>
      </c>
      <c r="AU164" s="24" t="s">
        <v>106</v>
      </c>
      <c r="AY164" s="24" t="s">
        <v>151</v>
      </c>
      <c r="BE164" s="144">
        <f>IF(U164="základní",N164,0)</f>
        <v>0</v>
      </c>
      <c r="BF164" s="144">
        <f>IF(U164="snížená",N164,0)</f>
        <v>0</v>
      </c>
      <c r="BG164" s="144">
        <f>IF(U164="zákl. přenesená",N164,0)</f>
        <v>0</v>
      </c>
      <c r="BH164" s="144">
        <f>IF(U164="sníž. přenesená",N164,0)</f>
        <v>0</v>
      </c>
      <c r="BI164" s="144">
        <f>IF(U164="nulová",N164,0)</f>
        <v>0</v>
      </c>
      <c r="BJ164" s="24" t="s">
        <v>84</v>
      </c>
      <c r="BK164" s="144">
        <f>ROUND(L164*K164,2)</f>
        <v>0</v>
      </c>
      <c r="BL164" s="24" t="s">
        <v>157</v>
      </c>
      <c r="BM164" s="24" t="s">
        <v>577</v>
      </c>
    </row>
    <row r="165" s="1" customFormat="1" ht="38.25" customHeight="1">
      <c r="B165" s="48"/>
      <c r="C165" s="221" t="s">
        <v>106</v>
      </c>
      <c r="D165" s="221" t="s">
        <v>153</v>
      </c>
      <c r="E165" s="222" t="s">
        <v>578</v>
      </c>
      <c r="F165" s="223" t="s">
        <v>579</v>
      </c>
      <c r="G165" s="223"/>
      <c r="H165" s="223"/>
      <c r="I165" s="223"/>
      <c r="J165" s="224" t="s">
        <v>298</v>
      </c>
      <c r="K165" s="225">
        <v>11</v>
      </c>
      <c r="L165" s="226">
        <v>0</v>
      </c>
      <c r="M165" s="227"/>
      <c r="N165" s="228">
        <f>ROUND(L165*K165,2)</f>
        <v>0</v>
      </c>
      <c r="O165" s="228"/>
      <c r="P165" s="228"/>
      <c r="Q165" s="228"/>
      <c r="R165" s="50"/>
      <c r="T165" s="229" t="s">
        <v>22</v>
      </c>
      <c r="U165" s="58" t="s">
        <v>41</v>
      </c>
      <c r="V165" s="49"/>
      <c r="W165" s="230">
        <f>V165*K165</f>
        <v>0</v>
      </c>
      <c r="X165" s="230">
        <v>0</v>
      </c>
      <c r="Y165" s="230">
        <f>X165*K165</f>
        <v>0</v>
      </c>
      <c r="Z165" s="230">
        <v>0</v>
      </c>
      <c r="AA165" s="231">
        <f>Z165*K165</f>
        <v>0</v>
      </c>
      <c r="AR165" s="24" t="s">
        <v>157</v>
      </c>
      <c r="AT165" s="24" t="s">
        <v>153</v>
      </c>
      <c r="AU165" s="24" t="s">
        <v>106</v>
      </c>
      <c r="AY165" s="24" t="s">
        <v>151</v>
      </c>
      <c r="BE165" s="144">
        <f>IF(U165="základní",N165,0)</f>
        <v>0</v>
      </c>
      <c r="BF165" s="144">
        <f>IF(U165="snížená",N165,0)</f>
        <v>0</v>
      </c>
      <c r="BG165" s="144">
        <f>IF(U165="zákl. přenesená",N165,0)</f>
        <v>0</v>
      </c>
      <c r="BH165" s="144">
        <f>IF(U165="sníž. přenesená",N165,0)</f>
        <v>0</v>
      </c>
      <c r="BI165" s="144">
        <f>IF(U165="nulová",N165,0)</f>
        <v>0</v>
      </c>
      <c r="BJ165" s="24" t="s">
        <v>84</v>
      </c>
      <c r="BK165" s="144">
        <f>ROUND(L165*K165,2)</f>
        <v>0</v>
      </c>
      <c r="BL165" s="24" t="s">
        <v>157</v>
      </c>
      <c r="BM165" s="24" t="s">
        <v>580</v>
      </c>
    </row>
    <row r="166" s="1" customFormat="1" ht="25.5" customHeight="1">
      <c r="B166" s="48"/>
      <c r="C166" s="221" t="s">
        <v>157</v>
      </c>
      <c r="D166" s="221" t="s">
        <v>153</v>
      </c>
      <c r="E166" s="222" t="s">
        <v>581</v>
      </c>
      <c r="F166" s="223" t="s">
        <v>582</v>
      </c>
      <c r="G166" s="223"/>
      <c r="H166" s="223"/>
      <c r="I166" s="223"/>
      <c r="J166" s="224" t="s">
        <v>298</v>
      </c>
      <c r="K166" s="225">
        <v>11</v>
      </c>
      <c r="L166" s="226">
        <v>0</v>
      </c>
      <c r="M166" s="227"/>
      <c r="N166" s="228">
        <f>ROUND(L166*K166,2)</f>
        <v>0</v>
      </c>
      <c r="O166" s="228"/>
      <c r="P166" s="228"/>
      <c r="Q166" s="228"/>
      <c r="R166" s="50"/>
      <c r="T166" s="229" t="s">
        <v>22</v>
      </c>
      <c r="U166" s="58" t="s">
        <v>41</v>
      </c>
      <c r="V166" s="49"/>
      <c r="W166" s="230">
        <f>V166*K166</f>
        <v>0</v>
      </c>
      <c r="X166" s="230">
        <v>0</v>
      </c>
      <c r="Y166" s="230">
        <f>X166*K166</f>
        <v>0</v>
      </c>
      <c r="Z166" s="230">
        <v>0</v>
      </c>
      <c r="AA166" s="231">
        <f>Z166*K166</f>
        <v>0</v>
      </c>
      <c r="AR166" s="24" t="s">
        <v>157</v>
      </c>
      <c r="AT166" s="24" t="s">
        <v>153</v>
      </c>
      <c r="AU166" s="24" t="s">
        <v>106</v>
      </c>
      <c r="AY166" s="24" t="s">
        <v>151</v>
      </c>
      <c r="BE166" s="144">
        <f>IF(U166="základní",N166,0)</f>
        <v>0</v>
      </c>
      <c r="BF166" s="144">
        <f>IF(U166="snížená",N166,0)</f>
        <v>0</v>
      </c>
      <c r="BG166" s="144">
        <f>IF(U166="zákl. přenesená",N166,0)</f>
        <v>0</v>
      </c>
      <c r="BH166" s="144">
        <f>IF(U166="sníž. přenesená",N166,0)</f>
        <v>0</v>
      </c>
      <c r="BI166" s="144">
        <f>IF(U166="nulová",N166,0)</f>
        <v>0</v>
      </c>
      <c r="BJ166" s="24" t="s">
        <v>84</v>
      </c>
      <c r="BK166" s="144">
        <f>ROUND(L166*K166,2)</f>
        <v>0</v>
      </c>
      <c r="BL166" s="24" t="s">
        <v>157</v>
      </c>
      <c r="BM166" s="24" t="s">
        <v>583</v>
      </c>
    </row>
    <row r="167" s="1" customFormat="1" ht="25.5" customHeight="1">
      <c r="B167" s="48"/>
      <c r="C167" s="271" t="s">
        <v>223</v>
      </c>
      <c r="D167" s="271" t="s">
        <v>263</v>
      </c>
      <c r="E167" s="272" t="s">
        <v>584</v>
      </c>
      <c r="F167" s="273" t="s">
        <v>585</v>
      </c>
      <c r="G167" s="273"/>
      <c r="H167" s="273"/>
      <c r="I167" s="273"/>
      <c r="J167" s="274" t="s">
        <v>298</v>
      </c>
      <c r="K167" s="275">
        <v>11</v>
      </c>
      <c r="L167" s="276">
        <v>0</v>
      </c>
      <c r="M167" s="277"/>
      <c r="N167" s="278">
        <f>ROUND(L167*K167,2)</f>
        <v>0</v>
      </c>
      <c r="O167" s="228"/>
      <c r="P167" s="228"/>
      <c r="Q167" s="228"/>
      <c r="R167" s="50"/>
      <c r="T167" s="229" t="s">
        <v>22</v>
      </c>
      <c r="U167" s="58" t="s">
        <v>41</v>
      </c>
      <c r="V167" s="49"/>
      <c r="W167" s="230">
        <f>V167*K167</f>
        <v>0</v>
      </c>
      <c r="X167" s="230">
        <v>4.0000000000000003E-05</v>
      </c>
      <c r="Y167" s="230">
        <f>X167*K167</f>
        <v>0.00044000000000000002</v>
      </c>
      <c r="Z167" s="230">
        <v>0</v>
      </c>
      <c r="AA167" s="231">
        <f>Z167*K167</f>
        <v>0</v>
      </c>
      <c r="AR167" s="24" t="s">
        <v>240</v>
      </c>
      <c r="AT167" s="24" t="s">
        <v>263</v>
      </c>
      <c r="AU167" s="24" t="s">
        <v>106</v>
      </c>
      <c r="AY167" s="24" t="s">
        <v>151</v>
      </c>
      <c r="BE167" s="144">
        <f>IF(U167="základní",N167,0)</f>
        <v>0</v>
      </c>
      <c r="BF167" s="144">
        <f>IF(U167="snížená",N167,0)</f>
        <v>0</v>
      </c>
      <c r="BG167" s="144">
        <f>IF(U167="zákl. přenesená",N167,0)</f>
        <v>0</v>
      </c>
      <c r="BH167" s="144">
        <f>IF(U167="sníž. přenesená",N167,0)</f>
        <v>0</v>
      </c>
      <c r="BI167" s="144">
        <f>IF(U167="nulová",N167,0)</f>
        <v>0</v>
      </c>
      <c r="BJ167" s="24" t="s">
        <v>84</v>
      </c>
      <c r="BK167" s="144">
        <f>ROUND(L167*K167,2)</f>
        <v>0</v>
      </c>
      <c r="BL167" s="24" t="s">
        <v>157</v>
      </c>
      <c r="BM167" s="24" t="s">
        <v>586</v>
      </c>
    </row>
    <row r="168" s="9" customFormat="1" ht="29.88" customHeight="1">
      <c r="B168" s="207"/>
      <c r="C168" s="208"/>
      <c r="D168" s="218" t="s">
        <v>544</v>
      </c>
      <c r="E168" s="218"/>
      <c r="F168" s="218"/>
      <c r="G168" s="218"/>
      <c r="H168" s="218"/>
      <c r="I168" s="218"/>
      <c r="J168" s="218"/>
      <c r="K168" s="218"/>
      <c r="L168" s="218"/>
      <c r="M168" s="218"/>
      <c r="N168" s="279">
        <f>BK168</f>
        <v>0</v>
      </c>
      <c r="O168" s="280"/>
      <c r="P168" s="280"/>
      <c r="Q168" s="280"/>
      <c r="R168" s="211"/>
      <c r="T168" s="212"/>
      <c r="U168" s="208"/>
      <c r="V168" s="208"/>
      <c r="W168" s="213">
        <f>SUM(W169:W172)</f>
        <v>0</v>
      </c>
      <c r="X168" s="208"/>
      <c r="Y168" s="213">
        <f>SUM(Y169:Y172)</f>
        <v>32.997959999999999</v>
      </c>
      <c r="Z168" s="208"/>
      <c r="AA168" s="214">
        <f>SUM(AA169:AA172)</f>
        <v>0</v>
      </c>
      <c r="AR168" s="215" t="s">
        <v>84</v>
      </c>
      <c r="AT168" s="216" t="s">
        <v>75</v>
      </c>
      <c r="AU168" s="216" t="s">
        <v>84</v>
      </c>
      <c r="AY168" s="215" t="s">
        <v>151</v>
      </c>
      <c r="BK168" s="217">
        <f>SUM(BK169:BK172)</f>
        <v>0</v>
      </c>
    </row>
    <row r="169" s="1" customFormat="1" ht="38.25" customHeight="1">
      <c r="B169" s="48"/>
      <c r="C169" s="221" t="s">
        <v>402</v>
      </c>
      <c r="D169" s="221" t="s">
        <v>153</v>
      </c>
      <c r="E169" s="222" t="s">
        <v>587</v>
      </c>
      <c r="F169" s="223" t="s">
        <v>588</v>
      </c>
      <c r="G169" s="223"/>
      <c r="H169" s="223"/>
      <c r="I169" s="223"/>
      <c r="J169" s="224" t="s">
        <v>156</v>
      </c>
      <c r="K169" s="225">
        <v>511.19999999999999</v>
      </c>
      <c r="L169" s="226">
        <v>0</v>
      </c>
      <c r="M169" s="227"/>
      <c r="N169" s="228">
        <f>ROUND(L169*K169,2)</f>
        <v>0</v>
      </c>
      <c r="O169" s="228"/>
      <c r="P169" s="228"/>
      <c r="Q169" s="228"/>
      <c r="R169" s="50"/>
      <c r="T169" s="229" t="s">
        <v>22</v>
      </c>
      <c r="U169" s="58" t="s">
        <v>41</v>
      </c>
      <c r="V169" s="49"/>
      <c r="W169" s="230">
        <f>V169*K169</f>
        <v>0</v>
      </c>
      <c r="X169" s="230">
        <v>0.00017000000000000001</v>
      </c>
      <c r="Y169" s="230">
        <f>X169*K169</f>
        <v>0.086904000000000009</v>
      </c>
      <c r="Z169" s="230">
        <v>0</v>
      </c>
      <c r="AA169" s="231">
        <f>Z169*K169</f>
        <v>0</v>
      </c>
      <c r="AR169" s="24" t="s">
        <v>157</v>
      </c>
      <c r="AT169" s="24" t="s">
        <v>153</v>
      </c>
      <c r="AU169" s="24" t="s">
        <v>106</v>
      </c>
      <c r="AY169" s="24" t="s">
        <v>151</v>
      </c>
      <c r="BE169" s="144">
        <f>IF(U169="základní",N169,0)</f>
        <v>0</v>
      </c>
      <c r="BF169" s="144">
        <f>IF(U169="snížená",N169,0)</f>
        <v>0</v>
      </c>
      <c r="BG169" s="144">
        <f>IF(U169="zákl. přenesená",N169,0)</f>
        <v>0</v>
      </c>
      <c r="BH169" s="144">
        <f>IF(U169="sníž. přenesená",N169,0)</f>
        <v>0</v>
      </c>
      <c r="BI169" s="144">
        <f>IF(U169="nulová",N169,0)</f>
        <v>0</v>
      </c>
      <c r="BJ169" s="24" t="s">
        <v>84</v>
      </c>
      <c r="BK169" s="144">
        <f>ROUND(L169*K169,2)</f>
        <v>0</v>
      </c>
      <c r="BL169" s="24" t="s">
        <v>157</v>
      </c>
      <c r="BM169" s="24" t="s">
        <v>589</v>
      </c>
    </row>
    <row r="170" s="10" customFormat="1" ht="16.5" customHeight="1">
      <c r="B170" s="232"/>
      <c r="C170" s="233"/>
      <c r="D170" s="233"/>
      <c r="E170" s="234" t="s">
        <v>22</v>
      </c>
      <c r="F170" s="235" t="s">
        <v>590</v>
      </c>
      <c r="G170" s="236"/>
      <c r="H170" s="236"/>
      <c r="I170" s="236"/>
      <c r="J170" s="233"/>
      <c r="K170" s="237">
        <v>511.19999999999999</v>
      </c>
      <c r="L170" s="233"/>
      <c r="M170" s="233"/>
      <c r="N170" s="233"/>
      <c r="O170" s="233"/>
      <c r="P170" s="233"/>
      <c r="Q170" s="233"/>
      <c r="R170" s="238"/>
      <c r="T170" s="239"/>
      <c r="U170" s="233"/>
      <c r="V170" s="233"/>
      <c r="W170" s="233"/>
      <c r="X170" s="233"/>
      <c r="Y170" s="233"/>
      <c r="Z170" s="233"/>
      <c r="AA170" s="240"/>
      <c r="AT170" s="241" t="s">
        <v>160</v>
      </c>
      <c r="AU170" s="241" t="s">
        <v>106</v>
      </c>
      <c r="AV170" s="10" t="s">
        <v>106</v>
      </c>
      <c r="AW170" s="10" t="s">
        <v>34</v>
      </c>
      <c r="AX170" s="10" t="s">
        <v>84</v>
      </c>
      <c r="AY170" s="241" t="s">
        <v>151</v>
      </c>
    </row>
    <row r="171" s="1" customFormat="1" ht="16.5" customHeight="1">
      <c r="B171" s="48"/>
      <c r="C171" s="271" t="s">
        <v>407</v>
      </c>
      <c r="D171" s="271" t="s">
        <v>263</v>
      </c>
      <c r="E171" s="272" t="s">
        <v>591</v>
      </c>
      <c r="F171" s="273" t="s">
        <v>592</v>
      </c>
      <c r="G171" s="273"/>
      <c r="H171" s="273"/>
      <c r="I171" s="273"/>
      <c r="J171" s="274" t="s">
        <v>156</v>
      </c>
      <c r="K171" s="275">
        <v>562.32000000000005</v>
      </c>
      <c r="L171" s="276">
        <v>0</v>
      </c>
      <c r="M171" s="277"/>
      <c r="N171" s="278">
        <f>ROUND(L171*K171,2)</f>
        <v>0</v>
      </c>
      <c r="O171" s="228"/>
      <c r="P171" s="228"/>
      <c r="Q171" s="228"/>
      <c r="R171" s="50"/>
      <c r="T171" s="229" t="s">
        <v>22</v>
      </c>
      <c r="U171" s="58" t="s">
        <v>41</v>
      </c>
      <c r="V171" s="49"/>
      <c r="W171" s="230">
        <f>V171*K171</f>
        <v>0</v>
      </c>
      <c r="X171" s="230">
        <v>0.00029999999999999997</v>
      </c>
      <c r="Y171" s="230">
        <f>X171*K171</f>
        <v>0.16869600000000001</v>
      </c>
      <c r="Z171" s="230">
        <v>0</v>
      </c>
      <c r="AA171" s="231">
        <f>Z171*K171</f>
        <v>0</v>
      </c>
      <c r="AR171" s="24" t="s">
        <v>240</v>
      </c>
      <c r="AT171" s="24" t="s">
        <v>263</v>
      </c>
      <c r="AU171" s="24" t="s">
        <v>106</v>
      </c>
      <c r="AY171" s="24" t="s">
        <v>151</v>
      </c>
      <c r="BE171" s="144">
        <f>IF(U171="základní",N171,0)</f>
        <v>0</v>
      </c>
      <c r="BF171" s="144">
        <f>IF(U171="snížená",N171,0)</f>
        <v>0</v>
      </c>
      <c r="BG171" s="144">
        <f>IF(U171="zákl. přenesená",N171,0)</f>
        <v>0</v>
      </c>
      <c r="BH171" s="144">
        <f>IF(U171="sníž. přenesená",N171,0)</f>
        <v>0</v>
      </c>
      <c r="BI171" s="144">
        <f>IF(U171="nulová",N171,0)</f>
        <v>0</v>
      </c>
      <c r="BJ171" s="24" t="s">
        <v>84</v>
      </c>
      <c r="BK171" s="144">
        <f>ROUND(L171*K171,2)</f>
        <v>0</v>
      </c>
      <c r="BL171" s="24" t="s">
        <v>157</v>
      </c>
      <c r="BM171" s="24" t="s">
        <v>593</v>
      </c>
    </row>
    <row r="172" s="1" customFormat="1" ht="38.25" customHeight="1">
      <c r="B172" s="48"/>
      <c r="C172" s="221" t="s">
        <v>380</v>
      </c>
      <c r="D172" s="221" t="s">
        <v>153</v>
      </c>
      <c r="E172" s="222" t="s">
        <v>594</v>
      </c>
      <c r="F172" s="223" t="s">
        <v>595</v>
      </c>
      <c r="G172" s="223"/>
      <c r="H172" s="223"/>
      <c r="I172" s="223"/>
      <c r="J172" s="224" t="s">
        <v>201</v>
      </c>
      <c r="K172" s="225">
        <v>142</v>
      </c>
      <c r="L172" s="226">
        <v>0</v>
      </c>
      <c r="M172" s="227"/>
      <c r="N172" s="228">
        <f>ROUND(L172*K172,2)</f>
        <v>0</v>
      </c>
      <c r="O172" s="228"/>
      <c r="P172" s="228"/>
      <c r="Q172" s="228"/>
      <c r="R172" s="50"/>
      <c r="T172" s="229" t="s">
        <v>22</v>
      </c>
      <c r="U172" s="58" t="s">
        <v>41</v>
      </c>
      <c r="V172" s="49"/>
      <c r="W172" s="230">
        <f>V172*K172</f>
        <v>0</v>
      </c>
      <c r="X172" s="230">
        <v>0.23058000000000001</v>
      </c>
      <c r="Y172" s="230">
        <f>X172*K172</f>
        <v>32.742359999999998</v>
      </c>
      <c r="Z172" s="230">
        <v>0</v>
      </c>
      <c r="AA172" s="231">
        <f>Z172*K172</f>
        <v>0</v>
      </c>
      <c r="AR172" s="24" t="s">
        <v>157</v>
      </c>
      <c r="AT172" s="24" t="s">
        <v>153</v>
      </c>
      <c r="AU172" s="24" t="s">
        <v>106</v>
      </c>
      <c r="AY172" s="24" t="s">
        <v>151</v>
      </c>
      <c r="BE172" s="144">
        <f>IF(U172="základní",N172,0)</f>
        <v>0</v>
      </c>
      <c r="BF172" s="144">
        <f>IF(U172="snížená",N172,0)</f>
        <v>0</v>
      </c>
      <c r="BG172" s="144">
        <f>IF(U172="zákl. přenesená",N172,0)</f>
        <v>0</v>
      </c>
      <c r="BH172" s="144">
        <f>IF(U172="sníž. přenesená",N172,0)</f>
        <v>0</v>
      </c>
      <c r="BI172" s="144">
        <f>IF(U172="nulová",N172,0)</f>
        <v>0</v>
      </c>
      <c r="BJ172" s="24" t="s">
        <v>84</v>
      </c>
      <c r="BK172" s="144">
        <f>ROUND(L172*K172,2)</f>
        <v>0</v>
      </c>
      <c r="BL172" s="24" t="s">
        <v>157</v>
      </c>
      <c r="BM172" s="24" t="s">
        <v>596</v>
      </c>
    </row>
    <row r="173" s="9" customFormat="1" ht="29.88" customHeight="1">
      <c r="B173" s="207"/>
      <c r="C173" s="208"/>
      <c r="D173" s="218" t="s">
        <v>120</v>
      </c>
      <c r="E173" s="218"/>
      <c r="F173" s="218"/>
      <c r="G173" s="218"/>
      <c r="H173" s="218"/>
      <c r="I173" s="218"/>
      <c r="J173" s="218"/>
      <c r="K173" s="218"/>
      <c r="L173" s="218"/>
      <c r="M173" s="218"/>
      <c r="N173" s="279">
        <f>BK173</f>
        <v>0</v>
      </c>
      <c r="O173" s="280"/>
      <c r="P173" s="280"/>
      <c r="Q173" s="280"/>
      <c r="R173" s="211"/>
      <c r="T173" s="212"/>
      <c r="U173" s="208"/>
      <c r="V173" s="208"/>
      <c r="W173" s="213">
        <f>SUM(W174:W175)</f>
        <v>0</v>
      </c>
      <c r="X173" s="208"/>
      <c r="Y173" s="213">
        <f>SUM(Y174:Y175)</f>
        <v>42.9582944</v>
      </c>
      <c r="Z173" s="208"/>
      <c r="AA173" s="214">
        <f>SUM(AA174:AA175)</f>
        <v>0</v>
      </c>
      <c r="AR173" s="215" t="s">
        <v>84</v>
      </c>
      <c r="AT173" s="216" t="s">
        <v>75</v>
      </c>
      <c r="AU173" s="216" t="s">
        <v>84</v>
      </c>
      <c r="AY173" s="215" t="s">
        <v>151</v>
      </c>
      <c r="BK173" s="217">
        <f>SUM(BK174:BK175)</f>
        <v>0</v>
      </c>
    </row>
    <row r="174" s="1" customFormat="1" ht="25.5" customHeight="1">
      <c r="B174" s="48"/>
      <c r="C174" s="221" t="s">
        <v>10</v>
      </c>
      <c r="D174" s="221" t="s">
        <v>153</v>
      </c>
      <c r="E174" s="222" t="s">
        <v>315</v>
      </c>
      <c r="F174" s="223" t="s">
        <v>316</v>
      </c>
      <c r="G174" s="223"/>
      <c r="H174" s="223"/>
      <c r="I174" s="223"/>
      <c r="J174" s="224" t="s">
        <v>169</v>
      </c>
      <c r="K174" s="225">
        <v>22.719999999999999</v>
      </c>
      <c r="L174" s="226">
        <v>0</v>
      </c>
      <c r="M174" s="227"/>
      <c r="N174" s="228">
        <f>ROUND(L174*K174,2)</f>
        <v>0</v>
      </c>
      <c r="O174" s="228"/>
      <c r="P174" s="228"/>
      <c r="Q174" s="228"/>
      <c r="R174" s="50"/>
      <c r="T174" s="229" t="s">
        <v>22</v>
      </c>
      <c r="U174" s="58" t="s">
        <v>41</v>
      </c>
      <c r="V174" s="49"/>
      <c r="W174" s="230">
        <f>V174*K174</f>
        <v>0</v>
      </c>
      <c r="X174" s="230">
        <v>1.8907700000000001</v>
      </c>
      <c r="Y174" s="230">
        <f>X174*K174</f>
        <v>42.9582944</v>
      </c>
      <c r="Z174" s="230">
        <v>0</v>
      </c>
      <c r="AA174" s="231">
        <f>Z174*K174</f>
        <v>0</v>
      </c>
      <c r="AR174" s="24" t="s">
        <v>157</v>
      </c>
      <c r="AT174" s="24" t="s">
        <v>153</v>
      </c>
      <c r="AU174" s="24" t="s">
        <v>106</v>
      </c>
      <c r="AY174" s="24" t="s">
        <v>151</v>
      </c>
      <c r="BE174" s="144">
        <f>IF(U174="základní",N174,0)</f>
        <v>0</v>
      </c>
      <c r="BF174" s="144">
        <f>IF(U174="snížená",N174,0)</f>
        <v>0</v>
      </c>
      <c r="BG174" s="144">
        <f>IF(U174="zákl. přenesená",N174,0)</f>
        <v>0</v>
      </c>
      <c r="BH174" s="144">
        <f>IF(U174="sníž. přenesená",N174,0)</f>
        <v>0</v>
      </c>
      <c r="BI174" s="144">
        <f>IF(U174="nulová",N174,0)</f>
        <v>0</v>
      </c>
      <c r="BJ174" s="24" t="s">
        <v>84</v>
      </c>
      <c r="BK174" s="144">
        <f>ROUND(L174*K174,2)</f>
        <v>0</v>
      </c>
      <c r="BL174" s="24" t="s">
        <v>157</v>
      </c>
      <c r="BM174" s="24" t="s">
        <v>597</v>
      </c>
    </row>
    <row r="175" s="10" customFormat="1" ht="16.5" customHeight="1">
      <c r="B175" s="232"/>
      <c r="C175" s="233"/>
      <c r="D175" s="233"/>
      <c r="E175" s="234" t="s">
        <v>22</v>
      </c>
      <c r="F175" s="235" t="s">
        <v>598</v>
      </c>
      <c r="G175" s="236"/>
      <c r="H175" s="236"/>
      <c r="I175" s="236"/>
      <c r="J175" s="233"/>
      <c r="K175" s="237">
        <v>22.719999999999999</v>
      </c>
      <c r="L175" s="233"/>
      <c r="M175" s="233"/>
      <c r="N175" s="233"/>
      <c r="O175" s="233"/>
      <c r="P175" s="233"/>
      <c r="Q175" s="233"/>
      <c r="R175" s="238"/>
      <c r="T175" s="239"/>
      <c r="U175" s="233"/>
      <c r="V175" s="233"/>
      <c r="W175" s="233"/>
      <c r="X175" s="233"/>
      <c r="Y175" s="233"/>
      <c r="Z175" s="233"/>
      <c r="AA175" s="240"/>
      <c r="AT175" s="241" t="s">
        <v>160</v>
      </c>
      <c r="AU175" s="241" t="s">
        <v>106</v>
      </c>
      <c r="AV175" s="10" t="s">
        <v>106</v>
      </c>
      <c r="AW175" s="10" t="s">
        <v>34</v>
      </c>
      <c r="AX175" s="10" t="s">
        <v>84</v>
      </c>
      <c r="AY175" s="241" t="s">
        <v>151</v>
      </c>
    </row>
    <row r="176" s="9" customFormat="1" ht="29.88" customHeight="1">
      <c r="B176" s="207"/>
      <c r="C176" s="208"/>
      <c r="D176" s="218" t="s">
        <v>122</v>
      </c>
      <c r="E176" s="218"/>
      <c r="F176" s="218"/>
      <c r="G176" s="218"/>
      <c r="H176" s="218"/>
      <c r="I176" s="218"/>
      <c r="J176" s="218"/>
      <c r="K176" s="218"/>
      <c r="L176" s="218"/>
      <c r="M176" s="218"/>
      <c r="N176" s="219">
        <f>BK176</f>
        <v>0</v>
      </c>
      <c r="O176" s="220"/>
      <c r="P176" s="220"/>
      <c r="Q176" s="220"/>
      <c r="R176" s="211"/>
      <c r="T176" s="212"/>
      <c r="U176" s="208"/>
      <c r="V176" s="208"/>
      <c r="W176" s="213">
        <f>SUM(W177:W183)</f>
        <v>0</v>
      </c>
      <c r="X176" s="208"/>
      <c r="Y176" s="213">
        <f>SUM(Y177:Y183)</f>
        <v>0.081131999999999996</v>
      </c>
      <c r="Z176" s="208"/>
      <c r="AA176" s="214">
        <f>SUM(AA177:AA183)</f>
        <v>0</v>
      </c>
      <c r="AR176" s="215" t="s">
        <v>84</v>
      </c>
      <c r="AT176" s="216" t="s">
        <v>75</v>
      </c>
      <c r="AU176" s="216" t="s">
        <v>84</v>
      </c>
      <c r="AY176" s="215" t="s">
        <v>151</v>
      </c>
      <c r="BK176" s="217">
        <f>SUM(BK177:BK183)</f>
        <v>0</v>
      </c>
    </row>
    <row r="177" s="1" customFormat="1" ht="25.5" customHeight="1">
      <c r="B177" s="48"/>
      <c r="C177" s="221" t="s">
        <v>362</v>
      </c>
      <c r="D177" s="221" t="s">
        <v>153</v>
      </c>
      <c r="E177" s="222" t="s">
        <v>329</v>
      </c>
      <c r="F177" s="223" t="s">
        <v>330</v>
      </c>
      <c r="G177" s="223"/>
      <c r="H177" s="223"/>
      <c r="I177" s="223"/>
      <c r="J177" s="224" t="s">
        <v>331</v>
      </c>
      <c r="K177" s="225">
        <v>2</v>
      </c>
      <c r="L177" s="226">
        <v>0</v>
      </c>
      <c r="M177" s="227"/>
      <c r="N177" s="228">
        <f>ROUND(L177*K177,2)</f>
        <v>0</v>
      </c>
      <c r="O177" s="228"/>
      <c r="P177" s="228"/>
      <c r="Q177" s="228"/>
      <c r="R177" s="50"/>
      <c r="T177" s="229" t="s">
        <v>22</v>
      </c>
      <c r="U177" s="58" t="s">
        <v>41</v>
      </c>
      <c r="V177" s="49"/>
      <c r="W177" s="230">
        <f>V177*K177</f>
        <v>0</v>
      </c>
      <c r="X177" s="230">
        <v>0</v>
      </c>
      <c r="Y177" s="230">
        <f>X177*K177</f>
        <v>0</v>
      </c>
      <c r="Z177" s="230">
        <v>0</v>
      </c>
      <c r="AA177" s="231">
        <f>Z177*K177</f>
        <v>0</v>
      </c>
      <c r="AR177" s="24" t="s">
        <v>157</v>
      </c>
      <c r="AT177" s="24" t="s">
        <v>153</v>
      </c>
      <c r="AU177" s="24" t="s">
        <v>106</v>
      </c>
      <c r="AY177" s="24" t="s">
        <v>151</v>
      </c>
      <c r="BE177" s="144">
        <f>IF(U177="základní",N177,0)</f>
        <v>0</v>
      </c>
      <c r="BF177" s="144">
        <f>IF(U177="snížená",N177,0)</f>
        <v>0</v>
      </c>
      <c r="BG177" s="144">
        <f>IF(U177="zákl. přenesená",N177,0)</f>
        <v>0</v>
      </c>
      <c r="BH177" s="144">
        <f>IF(U177="sníž. přenesená",N177,0)</f>
        <v>0</v>
      </c>
      <c r="BI177" s="144">
        <f>IF(U177="nulová",N177,0)</f>
        <v>0</v>
      </c>
      <c r="BJ177" s="24" t="s">
        <v>84</v>
      </c>
      <c r="BK177" s="144">
        <f>ROUND(L177*K177,2)</f>
        <v>0</v>
      </c>
      <c r="BL177" s="24" t="s">
        <v>157</v>
      </c>
      <c r="BM177" s="24" t="s">
        <v>599</v>
      </c>
    </row>
    <row r="178" s="1" customFormat="1" ht="25.5" customHeight="1">
      <c r="B178" s="48"/>
      <c r="C178" s="221" t="s">
        <v>370</v>
      </c>
      <c r="D178" s="221" t="s">
        <v>153</v>
      </c>
      <c r="E178" s="222" t="s">
        <v>338</v>
      </c>
      <c r="F178" s="223" t="s">
        <v>339</v>
      </c>
      <c r="G178" s="223"/>
      <c r="H178" s="223"/>
      <c r="I178" s="223"/>
      <c r="J178" s="224" t="s">
        <v>331</v>
      </c>
      <c r="K178" s="225">
        <v>2</v>
      </c>
      <c r="L178" s="226">
        <v>0</v>
      </c>
      <c r="M178" s="227"/>
      <c r="N178" s="228">
        <f>ROUND(L178*K178,2)</f>
        <v>0</v>
      </c>
      <c r="O178" s="228"/>
      <c r="P178" s="228"/>
      <c r="Q178" s="228"/>
      <c r="R178" s="50"/>
      <c r="T178" s="229" t="s">
        <v>22</v>
      </c>
      <c r="U178" s="58" t="s">
        <v>41</v>
      </c>
      <c r="V178" s="49"/>
      <c r="W178" s="230">
        <f>V178*K178</f>
        <v>0</v>
      </c>
      <c r="X178" s="230">
        <v>0</v>
      </c>
      <c r="Y178" s="230">
        <f>X178*K178</f>
        <v>0</v>
      </c>
      <c r="Z178" s="230">
        <v>0</v>
      </c>
      <c r="AA178" s="231">
        <f>Z178*K178</f>
        <v>0</v>
      </c>
      <c r="AR178" s="24" t="s">
        <v>157</v>
      </c>
      <c r="AT178" s="24" t="s">
        <v>153</v>
      </c>
      <c r="AU178" s="24" t="s">
        <v>106</v>
      </c>
      <c r="AY178" s="24" t="s">
        <v>151</v>
      </c>
      <c r="BE178" s="144">
        <f>IF(U178="základní",N178,0)</f>
        <v>0</v>
      </c>
      <c r="BF178" s="144">
        <f>IF(U178="snížená",N178,0)</f>
        <v>0</v>
      </c>
      <c r="BG178" s="144">
        <f>IF(U178="zákl. přenesená",N178,0)</f>
        <v>0</v>
      </c>
      <c r="BH178" s="144">
        <f>IF(U178="sníž. přenesená",N178,0)</f>
        <v>0</v>
      </c>
      <c r="BI178" s="144">
        <f>IF(U178="nulová",N178,0)</f>
        <v>0</v>
      </c>
      <c r="BJ178" s="24" t="s">
        <v>84</v>
      </c>
      <c r="BK178" s="144">
        <f>ROUND(L178*K178,2)</f>
        <v>0</v>
      </c>
      <c r="BL178" s="24" t="s">
        <v>157</v>
      </c>
      <c r="BM178" s="24" t="s">
        <v>600</v>
      </c>
    </row>
    <row r="179" s="1" customFormat="1" ht="25.5" customHeight="1">
      <c r="B179" s="48"/>
      <c r="C179" s="221" t="s">
        <v>479</v>
      </c>
      <c r="D179" s="221" t="s">
        <v>153</v>
      </c>
      <c r="E179" s="222" t="s">
        <v>353</v>
      </c>
      <c r="F179" s="223" t="s">
        <v>354</v>
      </c>
      <c r="G179" s="223"/>
      <c r="H179" s="223"/>
      <c r="I179" s="223"/>
      <c r="J179" s="224" t="s">
        <v>201</v>
      </c>
      <c r="K179" s="225">
        <v>18.899999999999999</v>
      </c>
      <c r="L179" s="226">
        <v>0</v>
      </c>
      <c r="M179" s="227"/>
      <c r="N179" s="228">
        <f>ROUND(L179*K179,2)</f>
        <v>0</v>
      </c>
      <c r="O179" s="228"/>
      <c r="P179" s="228"/>
      <c r="Q179" s="228"/>
      <c r="R179" s="50"/>
      <c r="T179" s="229" t="s">
        <v>22</v>
      </c>
      <c r="U179" s="58" t="s">
        <v>41</v>
      </c>
      <c r="V179" s="49"/>
      <c r="W179" s="230">
        <f>V179*K179</f>
        <v>0</v>
      </c>
      <c r="X179" s="230">
        <v>0.00428</v>
      </c>
      <c r="Y179" s="230">
        <f>X179*K179</f>
        <v>0.080891999999999992</v>
      </c>
      <c r="Z179" s="230">
        <v>0</v>
      </c>
      <c r="AA179" s="231">
        <f>Z179*K179</f>
        <v>0</v>
      </c>
      <c r="AR179" s="24" t="s">
        <v>157</v>
      </c>
      <c r="AT179" s="24" t="s">
        <v>153</v>
      </c>
      <c r="AU179" s="24" t="s">
        <v>106</v>
      </c>
      <c r="AY179" s="24" t="s">
        <v>151</v>
      </c>
      <c r="BE179" s="144">
        <f>IF(U179="základní",N179,0)</f>
        <v>0</v>
      </c>
      <c r="BF179" s="144">
        <f>IF(U179="snížená",N179,0)</f>
        <v>0</v>
      </c>
      <c r="BG179" s="144">
        <f>IF(U179="zákl. přenesená",N179,0)</f>
        <v>0</v>
      </c>
      <c r="BH179" s="144">
        <f>IF(U179="sníž. přenesená",N179,0)</f>
        <v>0</v>
      </c>
      <c r="BI179" s="144">
        <f>IF(U179="nulová",N179,0)</f>
        <v>0</v>
      </c>
      <c r="BJ179" s="24" t="s">
        <v>84</v>
      </c>
      <c r="BK179" s="144">
        <f>ROUND(L179*K179,2)</f>
        <v>0</v>
      </c>
      <c r="BL179" s="24" t="s">
        <v>157</v>
      </c>
      <c r="BM179" s="24" t="s">
        <v>601</v>
      </c>
    </row>
    <row r="180" s="10" customFormat="1" ht="16.5" customHeight="1">
      <c r="B180" s="232"/>
      <c r="C180" s="233"/>
      <c r="D180" s="233"/>
      <c r="E180" s="234" t="s">
        <v>22</v>
      </c>
      <c r="F180" s="235" t="s">
        <v>602</v>
      </c>
      <c r="G180" s="236"/>
      <c r="H180" s="236"/>
      <c r="I180" s="236"/>
      <c r="J180" s="233"/>
      <c r="K180" s="237">
        <v>18.899999999999999</v>
      </c>
      <c r="L180" s="233"/>
      <c r="M180" s="233"/>
      <c r="N180" s="233"/>
      <c r="O180" s="233"/>
      <c r="P180" s="233"/>
      <c r="Q180" s="233"/>
      <c r="R180" s="238"/>
      <c r="T180" s="239"/>
      <c r="U180" s="233"/>
      <c r="V180" s="233"/>
      <c r="W180" s="233"/>
      <c r="X180" s="233"/>
      <c r="Y180" s="233"/>
      <c r="Z180" s="233"/>
      <c r="AA180" s="240"/>
      <c r="AT180" s="241" t="s">
        <v>160</v>
      </c>
      <c r="AU180" s="241" t="s">
        <v>106</v>
      </c>
      <c r="AV180" s="10" t="s">
        <v>106</v>
      </c>
      <c r="AW180" s="10" t="s">
        <v>34</v>
      </c>
      <c r="AX180" s="10" t="s">
        <v>84</v>
      </c>
      <c r="AY180" s="241" t="s">
        <v>151</v>
      </c>
    </row>
    <row r="181" s="1" customFormat="1" ht="16.5" customHeight="1">
      <c r="B181" s="48"/>
      <c r="C181" s="221" t="s">
        <v>422</v>
      </c>
      <c r="D181" s="221" t="s">
        <v>153</v>
      </c>
      <c r="E181" s="222" t="s">
        <v>385</v>
      </c>
      <c r="F181" s="223" t="s">
        <v>603</v>
      </c>
      <c r="G181" s="223"/>
      <c r="H181" s="223"/>
      <c r="I181" s="223"/>
      <c r="J181" s="224" t="s">
        <v>298</v>
      </c>
      <c r="K181" s="225">
        <v>2</v>
      </c>
      <c r="L181" s="226">
        <v>0</v>
      </c>
      <c r="M181" s="227"/>
      <c r="N181" s="228">
        <f>ROUND(L181*K181,2)</f>
        <v>0</v>
      </c>
      <c r="O181" s="228"/>
      <c r="P181" s="228"/>
      <c r="Q181" s="228"/>
      <c r="R181" s="50"/>
      <c r="T181" s="229" t="s">
        <v>22</v>
      </c>
      <c r="U181" s="58" t="s">
        <v>41</v>
      </c>
      <c r="V181" s="49"/>
      <c r="W181" s="230">
        <f>V181*K181</f>
        <v>0</v>
      </c>
      <c r="X181" s="230">
        <v>0.00012</v>
      </c>
      <c r="Y181" s="230">
        <f>X181*K181</f>
        <v>0.00024000000000000001</v>
      </c>
      <c r="Z181" s="230">
        <v>0</v>
      </c>
      <c r="AA181" s="231">
        <f>Z181*K181</f>
        <v>0</v>
      </c>
      <c r="AR181" s="24" t="s">
        <v>157</v>
      </c>
      <c r="AT181" s="24" t="s">
        <v>153</v>
      </c>
      <c r="AU181" s="24" t="s">
        <v>106</v>
      </c>
      <c r="AY181" s="24" t="s">
        <v>151</v>
      </c>
      <c r="BE181" s="144">
        <f>IF(U181="základní",N181,0)</f>
        <v>0</v>
      </c>
      <c r="BF181" s="144">
        <f>IF(U181="snížená",N181,0)</f>
        <v>0</v>
      </c>
      <c r="BG181" s="144">
        <f>IF(U181="zákl. přenesená",N181,0)</f>
        <v>0</v>
      </c>
      <c r="BH181" s="144">
        <f>IF(U181="sníž. přenesená",N181,0)</f>
        <v>0</v>
      </c>
      <c r="BI181" s="144">
        <f>IF(U181="nulová",N181,0)</f>
        <v>0</v>
      </c>
      <c r="BJ181" s="24" t="s">
        <v>84</v>
      </c>
      <c r="BK181" s="144">
        <f>ROUND(L181*K181,2)</f>
        <v>0</v>
      </c>
      <c r="BL181" s="24" t="s">
        <v>157</v>
      </c>
      <c r="BM181" s="24" t="s">
        <v>604</v>
      </c>
    </row>
    <row r="182" s="10" customFormat="1" ht="16.5" customHeight="1">
      <c r="B182" s="232"/>
      <c r="C182" s="233"/>
      <c r="D182" s="233"/>
      <c r="E182" s="234" t="s">
        <v>22</v>
      </c>
      <c r="F182" s="235" t="s">
        <v>605</v>
      </c>
      <c r="G182" s="236"/>
      <c r="H182" s="236"/>
      <c r="I182" s="236"/>
      <c r="J182" s="233"/>
      <c r="K182" s="237">
        <v>2</v>
      </c>
      <c r="L182" s="233"/>
      <c r="M182" s="233"/>
      <c r="N182" s="233"/>
      <c r="O182" s="233"/>
      <c r="P182" s="233"/>
      <c r="Q182" s="233"/>
      <c r="R182" s="238"/>
      <c r="T182" s="239"/>
      <c r="U182" s="233"/>
      <c r="V182" s="233"/>
      <c r="W182" s="233"/>
      <c r="X182" s="233"/>
      <c r="Y182" s="233"/>
      <c r="Z182" s="233"/>
      <c r="AA182" s="240"/>
      <c r="AT182" s="241" t="s">
        <v>160</v>
      </c>
      <c r="AU182" s="241" t="s">
        <v>106</v>
      </c>
      <c r="AV182" s="10" t="s">
        <v>106</v>
      </c>
      <c r="AW182" s="10" t="s">
        <v>34</v>
      </c>
      <c r="AX182" s="10" t="s">
        <v>84</v>
      </c>
      <c r="AY182" s="241" t="s">
        <v>151</v>
      </c>
    </row>
    <row r="183" s="1" customFormat="1" ht="25.5" customHeight="1">
      <c r="B183" s="48"/>
      <c r="C183" s="221" t="s">
        <v>428</v>
      </c>
      <c r="D183" s="221" t="s">
        <v>153</v>
      </c>
      <c r="E183" s="222" t="s">
        <v>390</v>
      </c>
      <c r="F183" s="223" t="s">
        <v>391</v>
      </c>
      <c r="G183" s="223"/>
      <c r="H183" s="223"/>
      <c r="I183" s="223"/>
      <c r="J183" s="224" t="s">
        <v>201</v>
      </c>
      <c r="K183" s="225">
        <v>18.899999999999999</v>
      </c>
      <c r="L183" s="226">
        <v>0</v>
      </c>
      <c r="M183" s="227"/>
      <c r="N183" s="228">
        <f>ROUND(L183*K183,2)</f>
        <v>0</v>
      </c>
      <c r="O183" s="228"/>
      <c r="P183" s="228"/>
      <c r="Q183" s="228"/>
      <c r="R183" s="50"/>
      <c r="T183" s="229" t="s">
        <v>22</v>
      </c>
      <c r="U183" s="58" t="s">
        <v>41</v>
      </c>
      <c r="V183" s="49"/>
      <c r="W183" s="230">
        <f>V183*K183</f>
        <v>0</v>
      </c>
      <c r="X183" s="230">
        <v>0</v>
      </c>
      <c r="Y183" s="230">
        <f>X183*K183</f>
        <v>0</v>
      </c>
      <c r="Z183" s="230">
        <v>0</v>
      </c>
      <c r="AA183" s="231">
        <f>Z183*K183</f>
        <v>0</v>
      </c>
      <c r="AR183" s="24" t="s">
        <v>157</v>
      </c>
      <c r="AT183" s="24" t="s">
        <v>153</v>
      </c>
      <c r="AU183" s="24" t="s">
        <v>106</v>
      </c>
      <c r="AY183" s="24" t="s">
        <v>151</v>
      </c>
      <c r="BE183" s="144">
        <f>IF(U183="základní",N183,0)</f>
        <v>0</v>
      </c>
      <c r="BF183" s="144">
        <f>IF(U183="snížená",N183,0)</f>
        <v>0</v>
      </c>
      <c r="BG183" s="144">
        <f>IF(U183="zákl. přenesená",N183,0)</f>
        <v>0</v>
      </c>
      <c r="BH183" s="144">
        <f>IF(U183="sníž. přenesená",N183,0)</f>
        <v>0</v>
      </c>
      <c r="BI183" s="144">
        <f>IF(U183="nulová",N183,0)</f>
        <v>0</v>
      </c>
      <c r="BJ183" s="24" t="s">
        <v>84</v>
      </c>
      <c r="BK183" s="144">
        <f>ROUND(L183*K183,2)</f>
        <v>0</v>
      </c>
      <c r="BL183" s="24" t="s">
        <v>157</v>
      </c>
      <c r="BM183" s="24" t="s">
        <v>606</v>
      </c>
    </row>
    <row r="184" s="9" customFormat="1" ht="29.88" customHeight="1">
      <c r="B184" s="207"/>
      <c r="C184" s="208"/>
      <c r="D184" s="218" t="s">
        <v>123</v>
      </c>
      <c r="E184" s="218"/>
      <c r="F184" s="218"/>
      <c r="G184" s="218"/>
      <c r="H184" s="218"/>
      <c r="I184" s="218"/>
      <c r="J184" s="218"/>
      <c r="K184" s="218"/>
      <c r="L184" s="218"/>
      <c r="M184" s="218"/>
      <c r="N184" s="279">
        <f>BK184</f>
        <v>0</v>
      </c>
      <c r="O184" s="280"/>
      <c r="P184" s="280"/>
      <c r="Q184" s="280"/>
      <c r="R184" s="211"/>
      <c r="T184" s="212"/>
      <c r="U184" s="208"/>
      <c r="V184" s="208"/>
      <c r="W184" s="213">
        <f>W185</f>
        <v>0</v>
      </c>
      <c r="X184" s="208"/>
      <c r="Y184" s="213">
        <f>Y185</f>
        <v>0</v>
      </c>
      <c r="Z184" s="208"/>
      <c r="AA184" s="214">
        <f>AA185</f>
        <v>0</v>
      </c>
      <c r="AR184" s="215" t="s">
        <v>84</v>
      </c>
      <c r="AT184" s="216" t="s">
        <v>75</v>
      </c>
      <c r="AU184" s="216" t="s">
        <v>84</v>
      </c>
      <c r="AY184" s="215" t="s">
        <v>151</v>
      </c>
      <c r="BK184" s="217">
        <f>BK185</f>
        <v>0</v>
      </c>
    </row>
    <row r="185" s="1" customFormat="1" ht="25.5" customHeight="1">
      <c r="B185" s="48"/>
      <c r="C185" s="221" t="s">
        <v>366</v>
      </c>
      <c r="D185" s="221" t="s">
        <v>153</v>
      </c>
      <c r="E185" s="222" t="s">
        <v>480</v>
      </c>
      <c r="F185" s="223" t="s">
        <v>481</v>
      </c>
      <c r="G185" s="223"/>
      <c r="H185" s="223"/>
      <c r="I185" s="223"/>
      <c r="J185" s="224" t="s">
        <v>251</v>
      </c>
      <c r="K185" s="225">
        <v>320.15199999999999</v>
      </c>
      <c r="L185" s="226">
        <v>0</v>
      </c>
      <c r="M185" s="227"/>
      <c r="N185" s="228">
        <f>ROUND(L185*K185,2)</f>
        <v>0</v>
      </c>
      <c r="O185" s="228"/>
      <c r="P185" s="228"/>
      <c r="Q185" s="228"/>
      <c r="R185" s="50"/>
      <c r="T185" s="229" t="s">
        <v>22</v>
      </c>
      <c r="U185" s="58" t="s">
        <v>41</v>
      </c>
      <c r="V185" s="49"/>
      <c r="W185" s="230">
        <f>V185*K185</f>
        <v>0</v>
      </c>
      <c r="X185" s="230">
        <v>0</v>
      </c>
      <c r="Y185" s="230">
        <f>X185*K185</f>
        <v>0</v>
      </c>
      <c r="Z185" s="230">
        <v>0</v>
      </c>
      <c r="AA185" s="231">
        <f>Z185*K185</f>
        <v>0</v>
      </c>
      <c r="AR185" s="24" t="s">
        <v>157</v>
      </c>
      <c r="AT185" s="24" t="s">
        <v>153</v>
      </c>
      <c r="AU185" s="24" t="s">
        <v>106</v>
      </c>
      <c r="AY185" s="24" t="s">
        <v>151</v>
      </c>
      <c r="BE185" s="144">
        <f>IF(U185="základní",N185,0)</f>
        <v>0</v>
      </c>
      <c r="BF185" s="144">
        <f>IF(U185="snížená",N185,0)</f>
        <v>0</v>
      </c>
      <c r="BG185" s="144">
        <f>IF(U185="zákl. přenesená",N185,0)</f>
        <v>0</v>
      </c>
      <c r="BH185" s="144">
        <f>IF(U185="sníž. přenesená",N185,0)</f>
        <v>0</v>
      </c>
      <c r="BI185" s="144">
        <f>IF(U185="nulová",N185,0)</f>
        <v>0</v>
      </c>
      <c r="BJ185" s="24" t="s">
        <v>84</v>
      </c>
      <c r="BK185" s="144">
        <f>ROUND(L185*K185,2)</f>
        <v>0</v>
      </c>
      <c r="BL185" s="24" t="s">
        <v>157</v>
      </c>
      <c r="BM185" s="24" t="s">
        <v>607</v>
      </c>
    </row>
    <row r="186" s="9" customFormat="1" ht="37.44" customHeight="1">
      <c r="B186" s="207"/>
      <c r="C186" s="208"/>
      <c r="D186" s="209" t="s">
        <v>124</v>
      </c>
      <c r="E186" s="209"/>
      <c r="F186" s="209"/>
      <c r="G186" s="209"/>
      <c r="H186" s="209"/>
      <c r="I186" s="209"/>
      <c r="J186" s="209"/>
      <c r="K186" s="209"/>
      <c r="L186" s="209"/>
      <c r="M186" s="209"/>
      <c r="N186" s="281">
        <f>BK186</f>
        <v>0</v>
      </c>
      <c r="O186" s="282"/>
      <c r="P186" s="282"/>
      <c r="Q186" s="282"/>
      <c r="R186" s="211"/>
      <c r="T186" s="212"/>
      <c r="U186" s="208"/>
      <c r="V186" s="208"/>
      <c r="W186" s="213">
        <f>W187</f>
        <v>0</v>
      </c>
      <c r="X186" s="208"/>
      <c r="Y186" s="213">
        <f>Y187</f>
        <v>0</v>
      </c>
      <c r="Z186" s="208"/>
      <c r="AA186" s="214">
        <f>AA187</f>
        <v>0</v>
      </c>
      <c r="AR186" s="215" t="s">
        <v>157</v>
      </c>
      <c r="AT186" s="216" t="s">
        <v>75</v>
      </c>
      <c r="AU186" s="216" t="s">
        <v>76</v>
      </c>
      <c r="AY186" s="215" t="s">
        <v>151</v>
      </c>
      <c r="BK186" s="217">
        <f>BK187</f>
        <v>0</v>
      </c>
    </row>
    <row r="187" s="1" customFormat="1" ht="25.5" customHeight="1">
      <c r="B187" s="48"/>
      <c r="C187" s="221" t="s">
        <v>347</v>
      </c>
      <c r="D187" s="221" t="s">
        <v>153</v>
      </c>
      <c r="E187" s="222" t="s">
        <v>484</v>
      </c>
      <c r="F187" s="223" t="s">
        <v>485</v>
      </c>
      <c r="G187" s="223"/>
      <c r="H187" s="223"/>
      <c r="I187" s="223"/>
      <c r="J187" s="224" t="s">
        <v>486</v>
      </c>
      <c r="K187" s="225">
        <v>1</v>
      </c>
      <c r="L187" s="226">
        <v>0</v>
      </c>
      <c r="M187" s="227"/>
      <c r="N187" s="228">
        <f>ROUND(L187*K187,2)</f>
        <v>0</v>
      </c>
      <c r="O187" s="228"/>
      <c r="P187" s="228"/>
      <c r="Q187" s="228"/>
      <c r="R187" s="50"/>
      <c r="T187" s="229" t="s">
        <v>22</v>
      </c>
      <c r="U187" s="58" t="s">
        <v>41</v>
      </c>
      <c r="V187" s="49"/>
      <c r="W187" s="230">
        <f>V187*K187</f>
        <v>0</v>
      </c>
      <c r="X187" s="230">
        <v>0</v>
      </c>
      <c r="Y187" s="230">
        <f>X187*K187</f>
        <v>0</v>
      </c>
      <c r="Z187" s="230">
        <v>0</v>
      </c>
      <c r="AA187" s="231">
        <f>Z187*K187</f>
        <v>0</v>
      </c>
      <c r="AR187" s="24" t="s">
        <v>487</v>
      </c>
      <c r="AT187" s="24" t="s">
        <v>153</v>
      </c>
      <c r="AU187" s="24" t="s">
        <v>84</v>
      </c>
      <c r="AY187" s="24" t="s">
        <v>151</v>
      </c>
      <c r="BE187" s="144">
        <f>IF(U187="základní",N187,0)</f>
        <v>0</v>
      </c>
      <c r="BF187" s="144">
        <f>IF(U187="snížená",N187,0)</f>
        <v>0</v>
      </c>
      <c r="BG187" s="144">
        <f>IF(U187="zákl. přenesená",N187,0)</f>
        <v>0</v>
      </c>
      <c r="BH187" s="144">
        <f>IF(U187="sníž. přenesená",N187,0)</f>
        <v>0</v>
      </c>
      <c r="BI187" s="144">
        <f>IF(U187="nulová",N187,0)</f>
        <v>0</v>
      </c>
      <c r="BJ187" s="24" t="s">
        <v>84</v>
      </c>
      <c r="BK187" s="144">
        <f>ROUND(L187*K187,2)</f>
        <v>0</v>
      </c>
      <c r="BL187" s="24" t="s">
        <v>487</v>
      </c>
      <c r="BM187" s="24" t="s">
        <v>608</v>
      </c>
    </row>
    <row r="188" s="9" customFormat="1" ht="37.44" customHeight="1">
      <c r="B188" s="207"/>
      <c r="C188" s="208"/>
      <c r="D188" s="209" t="s">
        <v>125</v>
      </c>
      <c r="E188" s="209"/>
      <c r="F188" s="209"/>
      <c r="G188" s="209"/>
      <c r="H188" s="209"/>
      <c r="I188" s="209"/>
      <c r="J188" s="209"/>
      <c r="K188" s="209"/>
      <c r="L188" s="209"/>
      <c r="M188" s="209"/>
      <c r="N188" s="283">
        <f>BK188</f>
        <v>0</v>
      </c>
      <c r="O188" s="284"/>
      <c r="P188" s="284"/>
      <c r="Q188" s="284"/>
      <c r="R188" s="211"/>
      <c r="T188" s="212"/>
      <c r="U188" s="208"/>
      <c r="V188" s="208"/>
      <c r="W188" s="213">
        <f>W189+W192</f>
        <v>0</v>
      </c>
      <c r="X188" s="208"/>
      <c r="Y188" s="213">
        <f>Y189+Y192</f>
        <v>0</v>
      </c>
      <c r="Z188" s="208"/>
      <c r="AA188" s="214">
        <f>AA189+AA192</f>
        <v>0</v>
      </c>
      <c r="AR188" s="215" t="s">
        <v>223</v>
      </c>
      <c r="AT188" s="216" t="s">
        <v>75</v>
      </c>
      <c r="AU188" s="216" t="s">
        <v>76</v>
      </c>
      <c r="AY188" s="215" t="s">
        <v>151</v>
      </c>
      <c r="BK188" s="217">
        <f>BK189+BK192</f>
        <v>0</v>
      </c>
    </row>
    <row r="189" s="9" customFormat="1" ht="19.92" customHeight="1">
      <c r="B189" s="207"/>
      <c r="C189" s="208"/>
      <c r="D189" s="218" t="s">
        <v>126</v>
      </c>
      <c r="E189" s="218"/>
      <c r="F189" s="218"/>
      <c r="G189" s="218"/>
      <c r="H189" s="218"/>
      <c r="I189" s="218"/>
      <c r="J189" s="218"/>
      <c r="K189" s="218"/>
      <c r="L189" s="218"/>
      <c r="M189" s="218"/>
      <c r="N189" s="219">
        <f>BK189</f>
        <v>0</v>
      </c>
      <c r="O189" s="220"/>
      <c r="P189" s="220"/>
      <c r="Q189" s="220"/>
      <c r="R189" s="211"/>
      <c r="T189" s="212"/>
      <c r="U189" s="208"/>
      <c r="V189" s="208"/>
      <c r="W189" s="213">
        <f>SUM(W190:W191)</f>
        <v>0</v>
      </c>
      <c r="X189" s="208"/>
      <c r="Y189" s="213">
        <f>SUM(Y190:Y191)</f>
        <v>0</v>
      </c>
      <c r="Z189" s="208"/>
      <c r="AA189" s="214">
        <f>SUM(AA190:AA191)</f>
        <v>0</v>
      </c>
      <c r="AR189" s="215" t="s">
        <v>223</v>
      </c>
      <c r="AT189" s="216" t="s">
        <v>75</v>
      </c>
      <c r="AU189" s="216" t="s">
        <v>84</v>
      </c>
      <c r="AY189" s="215" t="s">
        <v>151</v>
      </c>
      <c r="BK189" s="217">
        <f>SUM(BK190:BK191)</f>
        <v>0</v>
      </c>
    </row>
    <row r="190" s="1" customFormat="1" ht="16.5" customHeight="1">
      <c r="B190" s="48"/>
      <c r="C190" s="221" t="s">
        <v>352</v>
      </c>
      <c r="D190" s="221" t="s">
        <v>153</v>
      </c>
      <c r="E190" s="222" t="s">
        <v>491</v>
      </c>
      <c r="F190" s="223" t="s">
        <v>492</v>
      </c>
      <c r="G190" s="223"/>
      <c r="H190" s="223"/>
      <c r="I190" s="223"/>
      <c r="J190" s="224" t="s">
        <v>207</v>
      </c>
      <c r="K190" s="225">
        <v>1</v>
      </c>
      <c r="L190" s="226">
        <v>0</v>
      </c>
      <c r="M190" s="227"/>
      <c r="N190" s="228">
        <f>ROUND(L190*K190,2)</f>
        <v>0</v>
      </c>
      <c r="O190" s="228"/>
      <c r="P190" s="228"/>
      <c r="Q190" s="228"/>
      <c r="R190" s="50"/>
      <c r="T190" s="229" t="s">
        <v>22</v>
      </c>
      <c r="U190" s="58" t="s">
        <v>41</v>
      </c>
      <c r="V190" s="49"/>
      <c r="W190" s="230">
        <f>V190*K190</f>
        <v>0</v>
      </c>
      <c r="X190" s="230">
        <v>0</v>
      </c>
      <c r="Y190" s="230">
        <f>X190*K190</f>
        <v>0</v>
      </c>
      <c r="Z190" s="230">
        <v>0</v>
      </c>
      <c r="AA190" s="231">
        <f>Z190*K190</f>
        <v>0</v>
      </c>
      <c r="AR190" s="24" t="s">
        <v>493</v>
      </c>
      <c r="AT190" s="24" t="s">
        <v>153</v>
      </c>
      <c r="AU190" s="24" t="s">
        <v>106</v>
      </c>
      <c r="AY190" s="24" t="s">
        <v>151</v>
      </c>
      <c r="BE190" s="144">
        <f>IF(U190="základní",N190,0)</f>
        <v>0</v>
      </c>
      <c r="BF190" s="144">
        <f>IF(U190="snížená",N190,0)</f>
        <v>0</v>
      </c>
      <c r="BG190" s="144">
        <f>IF(U190="zákl. přenesená",N190,0)</f>
        <v>0</v>
      </c>
      <c r="BH190" s="144">
        <f>IF(U190="sníž. přenesená",N190,0)</f>
        <v>0</v>
      </c>
      <c r="BI190" s="144">
        <f>IF(U190="nulová",N190,0)</f>
        <v>0</v>
      </c>
      <c r="BJ190" s="24" t="s">
        <v>84</v>
      </c>
      <c r="BK190" s="144">
        <f>ROUND(L190*K190,2)</f>
        <v>0</v>
      </c>
      <c r="BL190" s="24" t="s">
        <v>493</v>
      </c>
      <c r="BM190" s="24" t="s">
        <v>609</v>
      </c>
    </row>
    <row r="191" s="1" customFormat="1" ht="16.5" customHeight="1">
      <c r="B191" s="48"/>
      <c r="C191" s="221" t="s">
        <v>610</v>
      </c>
      <c r="D191" s="221" t="s">
        <v>153</v>
      </c>
      <c r="E191" s="222" t="s">
        <v>496</v>
      </c>
      <c r="F191" s="223" t="s">
        <v>497</v>
      </c>
      <c r="G191" s="223"/>
      <c r="H191" s="223"/>
      <c r="I191" s="223"/>
      <c r="J191" s="224" t="s">
        <v>207</v>
      </c>
      <c r="K191" s="225">
        <v>1</v>
      </c>
      <c r="L191" s="226">
        <v>0</v>
      </c>
      <c r="M191" s="227"/>
      <c r="N191" s="228">
        <f>ROUND(L191*K191,2)</f>
        <v>0</v>
      </c>
      <c r="O191" s="228"/>
      <c r="P191" s="228"/>
      <c r="Q191" s="228"/>
      <c r="R191" s="50"/>
      <c r="T191" s="229" t="s">
        <v>22</v>
      </c>
      <c r="U191" s="58" t="s">
        <v>41</v>
      </c>
      <c r="V191" s="49"/>
      <c r="W191" s="230">
        <f>V191*K191</f>
        <v>0</v>
      </c>
      <c r="X191" s="230">
        <v>0</v>
      </c>
      <c r="Y191" s="230">
        <f>X191*K191</f>
        <v>0</v>
      </c>
      <c r="Z191" s="230">
        <v>0</v>
      </c>
      <c r="AA191" s="231">
        <f>Z191*K191</f>
        <v>0</v>
      </c>
      <c r="AR191" s="24" t="s">
        <v>493</v>
      </c>
      <c r="AT191" s="24" t="s">
        <v>153</v>
      </c>
      <c r="AU191" s="24" t="s">
        <v>106</v>
      </c>
      <c r="AY191" s="24" t="s">
        <v>151</v>
      </c>
      <c r="BE191" s="144">
        <f>IF(U191="základní",N191,0)</f>
        <v>0</v>
      </c>
      <c r="BF191" s="144">
        <f>IF(U191="snížená",N191,0)</f>
        <v>0</v>
      </c>
      <c r="BG191" s="144">
        <f>IF(U191="zákl. přenesená",N191,0)</f>
        <v>0</v>
      </c>
      <c r="BH191" s="144">
        <f>IF(U191="sníž. přenesená",N191,0)</f>
        <v>0</v>
      </c>
      <c r="BI191" s="144">
        <f>IF(U191="nulová",N191,0)</f>
        <v>0</v>
      </c>
      <c r="BJ191" s="24" t="s">
        <v>84</v>
      </c>
      <c r="BK191" s="144">
        <f>ROUND(L191*K191,2)</f>
        <v>0</v>
      </c>
      <c r="BL191" s="24" t="s">
        <v>493</v>
      </c>
      <c r="BM191" s="24" t="s">
        <v>611</v>
      </c>
    </row>
    <row r="192" s="9" customFormat="1" ht="29.88" customHeight="1">
      <c r="B192" s="207"/>
      <c r="C192" s="208"/>
      <c r="D192" s="218" t="s">
        <v>127</v>
      </c>
      <c r="E192" s="218"/>
      <c r="F192" s="218"/>
      <c r="G192" s="218"/>
      <c r="H192" s="218"/>
      <c r="I192" s="218"/>
      <c r="J192" s="218"/>
      <c r="K192" s="218"/>
      <c r="L192" s="218"/>
      <c r="M192" s="218"/>
      <c r="N192" s="279">
        <f>BK192</f>
        <v>0</v>
      </c>
      <c r="O192" s="280"/>
      <c r="P192" s="280"/>
      <c r="Q192" s="280"/>
      <c r="R192" s="211"/>
      <c r="T192" s="212"/>
      <c r="U192" s="208"/>
      <c r="V192" s="208"/>
      <c r="W192" s="213">
        <f>W193</f>
        <v>0</v>
      </c>
      <c r="X192" s="208"/>
      <c r="Y192" s="213">
        <f>Y193</f>
        <v>0</v>
      </c>
      <c r="Z192" s="208"/>
      <c r="AA192" s="214">
        <f>AA193</f>
        <v>0</v>
      </c>
      <c r="AR192" s="215" t="s">
        <v>223</v>
      </c>
      <c r="AT192" s="216" t="s">
        <v>75</v>
      </c>
      <c r="AU192" s="216" t="s">
        <v>84</v>
      </c>
      <c r="AY192" s="215" t="s">
        <v>151</v>
      </c>
      <c r="BK192" s="217">
        <f>BK193</f>
        <v>0</v>
      </c>
    </row>
    <row r="193" s="1" customFormat="1" ht="16.5" customHeight="1">
      <c r="B193" s="48"/>
      <c r="C193" s="221" t="s">
        <v>375</v>
      </c>
      <c r="D193" s="221" t="s">
        <v>153</v>
      </c>
      <c r="E193" s="222" t="s">
        <v>500</v>
      </c>
      <c r="F193" s="223" t="s">
        <v>501</v>
      </c>
      <c r="G193" s="223"/>
      <c r="H193" s="223"/>
      <c r="I193" s="223"/>
      <c r="J193" s="224" t="s">
        <v>331</v>
      </c>
      <c r="K193" s="225">
        <v>1</v>
      </c>
      <c r="L193" s="226">
        <v>0</v>
      </c>
      <c r="M193" s="227"/>
      <c r="N193" s="228">
        <f>ROUND(L193*K193,2)</f>
        <v>0</v>
      </c>
      <c r="O193" s="228"/>
      <c r="P193" s="228"/>
      <c r="Q193" s="228"/>
      <c r="R193" s="50"/>
      <c r="T193" s="229" t="s">
        <v>22</v>
      </c>
      <c r="U193" s="58" t="s">
        <v>41</v>
      </c>
      <c r="V193" s="49"/>
      <c r="W193" s="230">
        <f>V193*K193</f>
        <v>0</v>
      </c>
      <c r="X193" s="230">
        <v>0</v>
      </c>
      <c r="Y193" s="230">
        <f>X193*K193</f>
        <v>0</v>
      </c>
      <c r="Z193" s="230">
        <v>0</v>
      </c>
      <c r="AA193" s="231">
        <f>Z193*K193</f>
        <v>0</v>
      </c>
      <c r="AR193" s="24" t="s">
        <v>493</v>
      </c>
      <c r="AT193" s="24" t="s">
        <v>153</v>
      </c>
      <c r="AU193" s="24" t="s">
        <v>106</v>
      </c>
      <c r="AY193" s="24" t="s">
        <v>151</v>
      </c>
      <c r="BE193" s="144">
        <f>IF(U193="základní",N193,0)</f>
        <v>0</v>
      </c>
      <c r="BF193" s="144">
        <f>IF(U193="snížená",N193,0)</f>
        <v>0</v>
      </c>
      <c r="BG193" s="144">
        <f>IF(U193="zákl. přenesená",N193,0)</f>
        <v>0</v>
      </c>
      <c r="BH193" s="144">
        <f>IF(U193="sníž. přenesená",N193,0)</f>
        <v>0</v>
      </c>
      <c r="BI193" s="144">
        <f>IF(U193="nulová",N193,0)</f>
        <v>0</v>
      </c>
      <c r="BJ193" s="24" t="s">
        <v>84</v>
      </c>
      <c r="BK193" s="144">
        <f>ROUND(L193*K193,2)</f>
        <v>0</v>
      </c>
      <c r="BL193" s="24" t="s">
        <v>493</v>
      </c>
      <c r="BM193" s="24" t="s">
        <v>612</v>
      </c>
    </row>
    <row r="194" s="1" customFormat="1" ht="49.92" customHeight="1">
      <c r="B194" s="48"/>
      <c r="C194" s="49"/>
      <c r="D194" s="209" t="s">
        <v>503</v>
      </c>
      <c r="E194" s="49"/>
      <c r="F194" s="49"/>
      <c r="G194" s="49"/>
      <c r="H194" s="49"/>
      <c r="I194" s="49"/>
      <c r="J194" s="49"/>
      <c r="K194" s="49"/>
      <c r="L194" s="49"/>
      <c r="M194" s="49"/>
      <c r="N194" s="283">
        <f>BK194</f>
        <v>0</v>
      </c>
      <c r="O194" s="284"/>
      <c r="P194" s="284"/>
      <c r="Q194" s="284"/>
      <c r="R194" s="50"/>
      <c r="T194" s="195"/>
      <c r="U194" s="74"/>
      <c r="V194" s="74"/>
      <c r="W194" s="74"/>
      <c r="X194" s="74"/>
      <c r="Y194" s="74"/>
      <c r="Z194" s="74"/>
      <c r="AA194" s="76"/>
      <c r="AT194" s="24" t="s">
        <v>75</v>
      </c>
      <c r="AU194" s="24" t="s">
        <v>76</v>
      </c>
      <c r="AY194" s="24" t="s">
        <v>504</v>
      </c>
      <c r="BK194" s="144">
        <v>0</v>
      </c>
    </row>
    <row r="195" s="1" customFormat="1" ht="6.96" customHeight="1">
      <c r="B195" s="77"/>
      <c r="C195" s="78"/>
      <c r="D195" s="78"/>
      <c r="E195" s="78"/>
      <c r="F195" s="78"/>
      <c r="G195" s="78"/>
      <c r="H195" s="78"/>
      <c r="I195" s="78"/>
      <c r="J195" s="78"/>
      <c r="K195" s="78"/>
      <c r="L195" s="78"/>
      <c r="M195" s="78"/>
      <c r="N195" s="78"/>
      <c r="O195" s="78"/>
      <c r="P195" s="78"/>
      <c r="Q195" s="78"/>
      <c r="R195" s="79"/>
    </row>
  </sheetData>
  <sheetProtection sheet="1" formatColumns="0" formatRows="0" objects="1" scenarios="1" spinCount="10" saltValue="qELi0kEEXGZu/sHso8OP+7dQU3jyspfisKpaWVqdys55whK/t7UtVg5OIR7Ju2AP3DMoBbrdELJ+9S5FGbWvoA==" hashValue="wXNLx6NYxqWzduF+py53+RzyQMdBCIRVf1vNdT2e6jNuvljEMNtcDncPcIt1rg8QyY7QKBl+BQKqHFlmgyfgkg==" algorithmName="SHA-512" password="CC35"/>
  <mergeCells count="202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D105:H105"/>
    <mergeCell ref="N105:Q105"/>
    <mergeCell ref="N106:Q106"/>
    <mergeCell ref="L108:Q108"/>
    <mergeCell ref="C114:Q114"/>
    <mergeCell ref="F116:P116"/>
    <mergeCell ref="F117:P117"/>
    <mergeCell ref="M119:P119"/>
    <mergeCell ref="M121:Q121"/>
    <mergeCell ref="M122:Q122"/>
    <mergeCell ref="F124:I124"/>
    <mergeCell ref="L124:M124"/>
    <mergeCell ref="N124:Q124"/>
    <mergeCell ref="F128:I128"/>
    <mergeCell ref="L128:M128"/>
    <mergeCell ref="N128:Q128"/>
    <mergeCell ref="F129:I129"/>
    <mergeCell ref="L129:M129"/>
    <mergeCell ref="N129:Q129"/>
    <mergeCell ref="F130:I130"/>
    <mergeCell ref="F131:I131"/>
    <mergeCell ref="F132:I132"/>
    <mergeCell ref="F133:I133"/>
    <mergeCell ref="F134:I134"/>
    <mergeCell ref="L134:M134"/>
    <mergeCell ref="N134:Q134"/>
    <mergeCell ref="F135:I135"/>
    <mergeCell ref="F136:I136"/>
    <mergeCell ref="F137:I137"/>
    <mergeCell ref="F138:I138"/>
    <mergeCell ref="F139:I139"/>
    <mergeCell ref="L139:M139"/>
    <mergeCell ref="N139:Q139"/>
    <mergeCell ref="F140:I140"/>
    <mergeCell ref="L140:M140"/>
    <mergeCell ref="N140:Q140"/>
    <mergeCell ref="F141:I141"/>
    <mergeCell ref="F142:I142"/>
    <mergeCell ref="F143:I143"/>
    <mergeCell ref="F144:I144"/>
    <mergeCell ref="F145:I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F151:I151"/>
    <mergeCell ref="F152:I152"/>
    <mergeCell ref="F153:I153"/>
    <mergeCell ref="F154:I154"/>
    <mergeCell ref="F155:I155"/>
    <mergeCell ref="F156:I156"/>
    <mergeCell ref="L156:M156"/>
    <mergeCell ref="N156:Q156"/>
    <mergeCell ref="F157:I157"/>
    <mergeCell ref="F158:I158"/>
    <mergeCell ref="F159:I159"/>
    <mergeCell ref="F160:I160"/>
    <mergeCell ref="L160:M160"/>
    <mergeCell ref="N160:Q160"/>
    <mergeCell ref="F161:I161"/>
    <mergeCell ref="F162:I162"/>
    <mergeCell ref="L162:M162"/>
    <mergeCell ref="N162:Q162"/>
    <mergeCell ref="F163:I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9:I169"/>
    <mergeCell ref="L169:M169"/>
    <mergeCell ref="N169:Q169"/>
    <mergeCell ref="F170:I170"/>
    <mergeCell ref="F171:I171"/>
    <mergeCell ref="L171:M171"/>
    <mergeCell ref="N171:Q171"/>
    <mergeCell ref="F172:I172"/>
    <mergeCell ref="L172:M172"/>
    <mergeCell ref="N172:Q172"/>
    <mergeCell ref="F174:I174"/>
    <mergeCell ref="L174:M174"/>
    <mergeCell ref="N174:Q174"/>
    <mergeCell ref="F175:I175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F181:I181"/>
    <mergeCell ref="L181:M181"/>
    <mergeCell ref="N181:Q181"/>
    <mergeCell ref="F182:I182"/>
    <mergeCell ref="F183:I183"/>
    <mergeCell ref="L183:M183"/>
    <mergeCell ref="N183:Q183"/>
    <mergeCell ref="F185:I185"/>
    <mergeCell ref="L185:M185"/>
    <mergeCell ref="N185:Q185"/>
    <mergeCell ref="F187:I187"/>
    <mergeCell ref="L187:M187"/>
    <mergeCell ref="N187:Q187"/>
    <mergeCell ref="F190:I190"/>
    <mergeCell ref="L190:M190"/>
    <mergeCell ref="N190:Q190"/>
    <mergeCell ref="F191:I191"/>
    <mergeCell ref="L191:M191"/>
    <mergeCell ref="N191:Q191"/>
    <mergeCell ref="F193:I193"/>
    <mergeCell ref="L193:M193"/>
    <mergeCell ref="N193:Q193"/>
    <mergeCell ref="N125:Q125"/>
    <mergeCell ref="N126:Q126"/>
    <mergeCell ref="N127:Q127"/>
    <mergeCell ref="N168:Q168"/>
    <mergeCell ref="N173:Q173"/>
    <mergeCell ref="N176:Q176"/>
    <mergeCell ref="N184:Q184"/>
    <mergeCell ref="N186:Q186"/>
    <mergeCell ref="N188:Q188"/>
    <mergeCell ref="N189:Q189"/>
    <mergeCell ref="N192:Q192"/>
    <mergeCell ref="N194:Q194"/>
    <mergeCell ref="H1:K1"/>
    <mergeCell ref="S2:AC2"/>
  </mergeCells>
  <hyperlinks>
    <hyperlink ref="F1:G1" location="C2" display="1) Krycí list rozpočtu"/>
    <hyperlink ref="H1:K1" location="C86" display="2) Rekapitulace rozpočtu"/>
    <hyperlink ref="L1" location="C124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CORE-I5-4460\Martina</dc:creator>
  <cp:lastModifiedBy>CORE-I5-4460\Martina</cp:lastModifiedBy>
  <dcterms:created xsi:type="dcterms:W3CDTF">2020-01-30T14:55:25Z</dcterms:created>
  <dcterms:modified xsi:type="dcterms:W3CDTF">2020-01-30T14:55:27Z</dcterms:modified>
</cp:coreProperties>
</file>